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vier_maxime/Desktop/16: Khépri Santé/"/>
    </mc:Choice>
  </mc:AlternateContent>
  <xr:revisionPtr revIDLastSave="0" documentId="13_ncr:1_{B3BD5919-268B-FE42-AD29-35B9A97ABF68}" xr6:coauthVersionLast="41" xr6:coauthVersionMax="41" xr10:uidLastSave="{00000000-0000-0000-0000-000000000000}"/>
  <bookViews>
    <workbookView xWindow="0" yWindow="0" windowWidth="38400" windowHeight="21600" tabRatio="706" activeTab="6" xr2:uid="{00000000-000D-0000-FFFF-FFFF00000000}"/>
  </bookViews>
  <sheets>
    <sheet name="CR Consolidé" sheetId="34" r:id="rId1"/>
    <sheet name="TFT Consolidé" sheetId="38" r:id="rId2"/>
    <sheet name="CR Khépri Santé" sheetId="7" r:id="rId3"/>
    <sheet name="Produits &amp; Charges Khépri Santé" sheetId="6" r:id="rId4"/>
    <sheet name="TFT Khépri Santé" sheetId="20" r:id="rId5"/>
    <sheet name="CR Khépri Formation" sheetId="27" r:id="rId6"/>
    <sheet name="Produits &amp; Charges Formation" sheetId="28" r:id="rId7"/>
    <sheet name="TFT Khépri Formation" sheetId="35" r:id="rId8"/>
    <sheet name="CR Visiapy" sheetId="29" r:id="rId9"/>
    <sheet name="Produits &amp; Charges Visiapy" sheetId="30" r:id="rId10"/>
    <sheet name="TFT Visiapy" sheetId="36" r:id="rId11"/>
    <sheet name="CR Pôle Santé" sheetId="32" r:id="rId12"/>
    <sheet name="Produits &amp; Charges Pôle Santé" sheetId="31" r:id="rId13"/>
    <sheet name="TFT Pôle Santé" sheetId="37" r:id="rId14"/>
  </sheets>
  <definedNames>
    <definedName name="Commerciaux" localSheetId="0">#REF!</definedName>
    <definedName name="Commerciaux" localSheetId="5">#REF!</definedName>
    <definedName name="Commerciaux" localSheetId="11">#REF!</definedName>
    <definedName name="Commerciaux" localSheetId="8">#REF!</definedName>
    <definedName name="Commerciaux" localSheetId="6">#REF!</definedName>
    <definedName name="Commerciaux" localSheetId="12">#REF!</definedName>
    <definedName name="Commerciaux" localSheetId="9">#REF!</definedName>
    <definedName name="Commerciaux" localSheetId="1">#REF!</definedName>
    <definedName name="Commerciaux" localSheetId="7">#REF!</definedName>
    <definedName name="Commerciaux" localSheetId="13">#REF!</definedName>
    <definedName name="Commerciaux" localSheetId="10">#REF!</definedName>
    <definedName name="Commerciaux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37" l="1"/>
  <c r="D14" i="32"/>
  <c r="AS1" i="36"/>
  <c r="AT1" i="36"/>
  <c r="AU1" i="36"/>
  <c r="AV1" i="36" s="1"/>
  <c r="AW1" i="36" s="1"/>
  <c r="AX1" i="36" s="1"/>
  <c r="AY1" i="36" s="1"/>
  <c r="AZ1" i="36" s="1"/>
  <c r="BA1" i="36" s="1"/>
  <c r="BB1" i="36" s="1"/>
  <c r="BC1" i="36" s="1"/>
  <c r="AR1" i="36"/>
  <c r="AR6" i="36"/>
  <c r="AS6" i="36"/>
  <c r="AT6" i="36"/>
  <c r="AU6" i="36"/>
  <c r="AV6" i="36"/>
  <c r="AW6" i="36"/>
  <c r="AX6" i="36"/>
  <c r="AY6" i="36"/>
  <c r="AZ6" i="36"/>
  <c r="BA6" i="36"/>
  <c r="BB6" i="36"/>
  <c r="BC6" i="36"/>
  <c r="AR8" i="36"/>
  <c r="AS8" i="36"/>
  <c r="AT8" i="36"/>
  <c r="AU8" i="36"/>
  <c r="AV8" i="36"/>
  <c r="AW8" i="36"/>
  <c r="AX8" i="36"/>
  <c r="AY8" i="36"/>
  <c r="AZ8" i="36"/>
  <c r="BA8" i="36"/>
  <c r="BB8" i="36"/>
  <c r="BC8" i="36"/>
  <c r="AR10" i="36"/>
  <c r="AS10" i="36"/>
  <c r="AT10" i="36"/>
  <c r="AU10" i="36"/>
  <c r="AV10" i="36"/>
  <c r="AW10" i="36"/>
  <c r="AX10" i="36"/>
  <c r="AY10" i="36"/>
  <c r="AZ10" i="36"/>
  <c r="BA10" i="36"/>
  <c r="BB10" i="36"/>
  <c r="BC10" i="36"/>
  <c r="AR11" i="36"/>
  <c r="AS11" i="36"/>
  <c r="AT11" i="36"/>
  <c r="AU11" i="36"/>
  <c r="AV11" i="36"/>
  <c r="AW11" i="36"/>
  <c r="AX11" i="36"/>
  <c r="AY11" i="36"/>
  <c r="AZ11" i="36"/>
  <c r="BA11" i="36"/>
  <c r="BB11" i="36"/>
  <c r="BC11" i="36"/>
  <c r="AR12" i="36"/>
  <c r="AS12" i="36"/>
  <c r="AT12" i="36"/>
  <c r="AU12" i="36"/>
  <c r="AV12" i="36"/>
  <c r="AW12" i="36"/>
  <c r="AX12" i="36"/>
  <c r="AY12" i="36"/>
  <c r="AZ12" i="36"/>
  <c r="BA12" i="36"/>
  <c r="BB12" i="36"/>
  <c r="BC12" i="36"/>
  <c r="AR13" i="36"/>
  <c r="AS13" i="36"/>
  <c r="AT13" i="36"/>
  <c r="AU13" i="36"/>
  <c r="AV13" i="36"/>
  <c r="AW13" i="36"/>
  <c r="AX13" i="36"/>
  <c r="AY13" i="36"/>
  <c r="AZ13" i="36"/>
  <c r="BA13" i="36"/>
  <c r="BB13" i="36"/>
  <c r="BC13" i="36"/>
  <c r="AR14" i="36"/>
  <c r="AS14" i="36"/>
  <c r="AT14" i="36"/>
  <c r="AU14" i="36"/>
  <c r="AV14" i="36"/>
  <c r="AW14" i="36"/>
  <c r="AX14" i="36"/>
  <c r="AY14" i="36"/>
  <c r="AZ14" i="36"/>
  <c r="BA14" i="36"/>
  <c r="BB14" i="36"/>
  <c r="BC14" i="36"/>
  <c r="AR20" i="36"/>
  <c r="AS20" i="36"/>
  <c r="AT20" i="36"/>
  <c r="AU20" i="36"/>
  <c r="AV20" i="36"/>
  <c r="AW20" i="36"/>
  <c r="AX20" i="36"/>
  <c r="AY20" i="36"/>
  <c r="AZ20" i="36"/>
  <c r="BA20" i="36"/>
  <c r="BB20" i="36"/>
  <c r="BC20" i="36"/>
  <c r="AR22" i="36"/>
  <c r="AS22" i="36"/>
  <c r="AT22" i="36"/>
  <c r="AU22" i="36"/>
  <c r="AV22" i="36"/>
  <c r="AW22" i="36"/>
  <c r="AX22" i="36"/>
  <c r="AY22" i="36"/>
  <c r="AZ22" i="36"/>
  <c r="BA22" i="36"/>
  <c r="BB22" i="36"/>
  <c r="BC22" i="36"/>
  <c r="AR29" i="36"/>
  <c r="AS29" i="36"/>
  <c r="AT29" i="36"/>
  <c r="AU29" i="36"/>
  <c r="AV29" i="36"/>
  <c r="AW29" i="36"/>
  <c r="AX29" i="36"/>
  <c r="AY29" i="36"/>
  <c r="AZ29" i="36"/>
  <c r="BA29" i="36"/>
  <c r="BB29" i="36"/>
  <c r="BC29" i="36"/>
  <c r="H6" i="36"/>
  <c r="H1" i="36"/>
  <c r="G159" i="30"/>
  <c r="U38" i="30"/>
  <c r="U19" i="30"/>
  <c r="V53" i="28"/>
  <c r="T32" i="28"/>
  <c r="U1" i="28"/>
  <c r="N10" i="6"/>
  <c r="N31" i="6"/>
  <c r="K31" i="6"/>
  <c r="CG31" i="6"/>
  <c r="CF31" i="6"/>
  <c r="CE31" i="6"/>
  <c r="CD31" i="6"/>
  <c r="CC31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B30" i="6"/>
  <c r="H30" i="6"/>
  <c r="J30" i="6"/>
  <c r="L30" i="6"/>
  <c r="N30" i="6"/>
  <c r="P30" i="6"/>
  <c r="R30" i="6"/>
  <c r="T30" i="6"/>
  <c r="V30" i="6"/>
  <c r="X30" i="6"/>
  <c r="Z30" i="6"/>
  <c r="AB30" i="6"/>
  <c r="AD30" i="6"/>
  <c r="AF30" i="6"/>
  <c r="AH30" i="6"/>
  <c r="AJ30" i="6"/>
  <c r="AL30" i="6"/>
  <c r="I30" i="6" s="1"/>
  <c r="AN30" i="6"/>
  <c r="AP30" i="6"/>
  <c r="AR30" i="6"/>
  <c r="AT30" i="6"/>
  <c r="AV30" i="6"/>
  <c r="AX30" i="6"/>
  <c r="AZ30" i="6"/>
  <c r="BB30" i="6"/>
  <c r="BD30" i="6"/>
  <c r="BF30" i="6"/>
  <c r="BH30" i="6"/>
  <c r="BJ30" i="6"/>
  <c r="K30" i="6" s="1"/>
  <c r="BL30" i="6"/>
  <c r="BN30" i="6"/>
  <c r="BP30" i="6"/>
  <c r="BR30" i="6"/>
  <c r="BT30" i="6"/>
  <c r="BV30" i="6"/>
  <c r="BX30" i="6"/>
  <c r="BZ30" i="6"/>
  <c r="CB30" i="6"/>
  <c r="CD30" i="6"/>
  <c r="CF30" i="6"/>
  <c r="Z10" i="6"/>
  <c r="G30" i="6" l="1"/>
  <c r="V18" i="37"/>
  <c r="H18" i="37"/>
  <c r="AQ13" i="37"/>
  <c r="AP13" i="37"/>
  <c r="AO13" i="37"/>
  <c r="AN13" i="37"/>
  <c r="AM13" i="37"/>
  <c r="AL13" i="37"/>
  <c r="AK13" i="37"/>
  <c r="AJ13" i="37"/>
  <c r="AI13" i="37"/>
  <c r="AH13" i="37"/>
  <c r="AG13" i="37"/>
  <c r="F13" i="37" s="1"/>
  <c r="AF13" i="37"/>
  <c r="AE13" i="37"/>
  <c r="AD13" i="37"/>
  <c r="AC13" i="37"/>
  <c r="AB13" i="37"/>
  <c r="AA13" i="37"/>
  <c r="Z13" i="37"/>
  <c r="Y13" i="37"/>
  <c r="X13" i="37"/>
  <c r="W13" i="37"/>
  <c r="V13" i="37"/>
  <c r="U13" i="37"/>
  <c r="E13" i="37" s="1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D13" i="37"/>
  <c r="F26" i="38"/>
  <c r="E26" i="38"/>
  <c r="AQ6" i="36"/>
  <c r="AP6" i="36"/>
  <c r="AO6" i="36"/>
  <c r="AN6" i="36"/>
  <c r="AM6" i="36"/>
  <c r="AL6" i="36"/>
  <c r="AK6" i="36"/>
  <c r="AJ6" i="36"/>
  <c r="AI6" i="36"/>
  <c r="AH6" i="36"/>
  <c r="AG6" i="36"/>
  <c r="AF6" i="36"/>
  <c r="AE6" i="36"/>
  <c r="AD6" i="36"/>
  <c r="AC6" i="36"/>
  <c r="AB6" i="36"/>
  <c r="AA6" i="36"/>
  <c r="Z6" i="36"/>
  <c r="Y6" i="36"/>
  <c r="X6" i="36"/>
  <c r="W6" i="36"/>
  <c r="V6" i="36"/>
  <c r="AQ6" i="37"/>
  <c r="AP6" i="37"/>
  <c r="AO6" i="37"/>
  <c r="AN6" i="37"/>
  <c r="AM6" i="37"/>
  <c r="AL6" i="37"/>
  <c r="AK6" i="37"/>
  <c r="AJ6" i="37"/>
  <c r="AI6" i="37"/>
  <c r="AH6" i="37"/>
  <c r="AG6" i="37"/>
  <c r="AF6" i="37"/>
  <c r="AE6" i="37"/>
  <c r="AD6" i="37"/>
  <c r="AC6" i="37"/>
  <c r="AB6" i="37"/>
  <c r="AA6" i="37"/>
  <c r="Z6" i="37"/>
  <c r="H8" i="37"/>
  <c r="I8" i="37"/>
  <c r="J8" i="37"/>
  <c r="K8" i="37"/>
  <c r="L8" i="37"/>
  <c r="M8" i="37"/>
  <c r="N8" i="37"/>
  <c r="O8" i="37"/>
  <c r="P8" i="37"/>
  <c r="Q8" i="37"/>
  <c r="R8" i="37"/>
  <c r="S8" i="37"/>
  <c r="T8" i="37"/>
  <c r="U8" i="37"/>
  <c r="V8" i="37"/>
  <c r="W8" i="37"/>
  <c r="X8" i="37"/>
  <c r="Y8" i="37"/>
  <c r="Z8" i="37"/>
  <c r="AA8" i="37"/>
  <c r="AB8" i="37"/>
  <c r="AC8" i="37"/>
  <c r="AD8" i="37"/>
  <c r="AE8" i="37"/>
  <c r="AF8" i="37"/>
  <c r="AG8" i="37"/>
  <c r="AH8" i="37"/>
  <c r="AI8" i="37"/>
  <c r="AJ8" i="37"/>
  <c r="AK8" i="37"/>
  <c r="AL8" i="37"/>
  <c r="AM8" i="37"/>
  <c r="AN8" i="37"/>
  <c r="AO8" i="37"/>
  <c r="AP8" i="37"/>
  <c r="AQ8" i="37"/>
  <c r="H9" i="37"/>
  <c r="I9" i="37"/>
  <c r="J9" i="37"/>
  <c r="K9" i="37"/>
  <c r="L9" i="37"/>
  <c r="M9" i="37"/>
  <c r="N9" i="37"/>
  <c r="O9" i="37"/>
  <c r="P9" i="37"/>
  <c r="Q9" i="37"/>
  <c r="R9" i="37"/>
  <c r="S9" i="37"/>
  <c r="T9" i="37"/>
  <c r="U9" i="37"/>
  <c r="V9" i="37"/>
  <c r="W9" i="37"/>
  <c r="X9" i="37"/>
  <c r="Y9" i="37"/>
  <c r="Z9" i="37"/>
  <c r="AA9" i="37"/>
  <c r="AB9" i="37"/>
  <c r="AC9" i="37"/>
  <c r="AD9" i="37"/>
  <c r="AE9" i="37"/>
  <c r="AF9" i="37"/>
  <c r="AG9" i="37"/>
  <c r="AH9" i="37"/>
  <c r="AI9" i="37"/>
  <c r="AJ9" i="37"/>
  <c r="AK9" i="37"/>
  <c r="AL9" i="37"/>
  <c r="AM9" i="37"/>
  <c r="AN9" i="37"/>
  <c r="AO9" i="37"/>
  <c r="AP9" i="37"/>
  <c r="AQ9" i="37"/>
  <c r="B14" i="38"/>
  <c r="B13" i="38"/>
  <c r="B12" i="38"/>
  <c r="B10" i="38"/>
  <c r="B8" i="38"/>
  <c r="F1" i="38"/>
  <c r="E1" i="38"/>
  <c r="D1" i="38"/>
  <c r="AQ30" i="37"/>
  <c r="AP30" i="37"/>
  <c r="AO30" i="37"/>
  <c r="AO31" i="37" s="1"/>
  <c r="AN30" i="37"/>
  <c r="AN31" i="37" s="1"/>
  <c r="AM30" i="37"/>
  <c r="AM31" i="37" s="1"/>
  <c r="AL30" i="37"/>
  <c r="AL31" i="37" s="1"/>
  <c r="AK30" i="37"/>
  <c r="AK31" i="37" s="1"/>
  <c r="AJ30" i="37"/>
  <c r="AJ31" i="37" s="1"/>
  <c r="AI30" i="37"/>
  <c r="AH30" i="37"/>
  <c r="AG30" i="37"/>
  <c r="AG31" i="37" s="1"/>
  <c r="AF30" i="37"/>
  <c r="AF31" i="37" s="1"/>
  <c r="AE30" i="37"/>
  <c r="AE31" i="37" s="1"/>
  <c r="AD30" i="37"/>
  <c r="AD31" i="37" s="1"/>
  <c r="AC30" i="37"/>
  <c r="AC31" i="37" s="1"/>
  <c r="AB30" i="37"/>
  <c r="AB31" i="37" s="1"/>
  <c r="AA30" i="37"/>
  <c r="Z30" i="37"/>
  <c r="Y30" i="37"/>
  <c r="Y31" i="37" s="1"/>
  <c r="X30" i="37"/>
  <c r="X31" i="37" s="1"/>
  <c r="W30" i="37"/>
  <c r="W31" i="37" s="1"/>
  <c r="V30" i="37"/>
  <c r="V31" i="37" s="1"/>
  <c r="U30" i="37"/>
  <c r="U31" i="37" s="1"/>
  <c r="T30" i="37"/>
  <c r="T31" i="37" s="1"/>
  <c r="S30" i="37"/>
  <c r="R30" i="37"/>
  <c r="Q30" i="37"/>
  <c r="Q31" i="37" s="1"/>
  <c r="P30" i="37"/>
  <c r="P31" i="37" s="1"/>
  <c r="O30" i="37"/>
  <c r="O31" i="37" s="1"/>
  <c r="N30" i="37"/>
  <c r="N31" i="37" s="1"/>
  <c r="M30" i="37"/>
  <c r="M31" i="37" s="1"/>
  <c r="L30" i="37"/>
  <c r="K30" i="37"/>
  <c r="J30" i="37"/>
  <c r="I30" i="37"/>
  <c r="I31" i="37" s="1"/>
  <c r="H30" i="37"/>
  <c r="H31" i="37" s="1"/>
  <c r="AE19" i="32"/>
  <c r="T19" i="32"/>
  <c r="E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U19" i="32"/>
  <c r="V19" i="32"/>
  <c r="W19" i="32"/>
  <c r="X19" i="32"/>
  <c r="Y19" i="32"/>
  <c r="Z19" i="32"/>
  <c r="AA19" i="32"/>
  <c r="AB19" i="32"/>
  <c r="AC19" i="32"/>
  <c r="AD19" i="32"/>
  <c r="AF19" i="32"/>
  <c r="AG19" i="32"/>
  <c r="AH19" i="32"/>
  <c r="AI19" i="32"/>
  <c r="AJ19" i="32"/>
  <c r="AK19" i="32"/>
  <c r="AL19" i="32"/>
  <c r="AM19" i="32"/>
  <c r="AN19" i="32"/>
  <c r="AO19" i="32"/>
  <c r="AP19" i="32"/>
  <c r="G19" i="32"/>
  <c r="AP14" i="32"/>
  <c r="AO14" i="32"/>
  <c r="AN14" i="32"/>
  <c r="AM14" i="32"/>
  <c r="AL14" i="32"/>
  <c r="AK14" i="32"/>
  <c r="AJ14" i="32"/>
  <c r="AI14" i="32"/>
  <c r="AH14" i="32"/>
  <c r="AG14" i="32"/>
  <c r="E14" i="32" s="1"/>
  <c r="AF14" i="32"/>
  <c r="AE14" i="32"/>
  <c r="AD14" i="32"/>
  <c r="AC14" i="32"/>
  <c r="AB14" i="32"/>
  <c r="AA14" i="32"/>
  <c r="Z14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C14" i="32" s="1"/>
  <c r="H14" i="32"/>
  <c r="G14" i="32"/>
  <c r="I22" i="37"/>
  <c r="I24" i="37" s="1"/>
  <c r="J22" i="37"/>
  <c r="J24" i="37" s="1"/>
  <c r="K22" i="37"/>
  <c r="K24" i="37" s="1"/>
  <c r="L22" i="37"/>
  <c r="L24" i="37" s="1"/>
  <c r="M22" i="37"/>
  <c r="N22" i="37"/>
  <c r="N24" i="37" s="1"/>
  <c r="O22" i="37"/>
  <c r="O24" i="37" s="1"/>
  <c r="P22" i="37"/>
  <c r="Q22" i="37"/>
  <c r="Q24" i="37" s="1"/>
  <c r="R22" i="37"/>
  <c r="R24" i="37" s="1"/>
  <c r="S22" i="37"/>
  <c r="S24" i="37" s="1"/>
  <c r="T22" i="37"/>
  <c r="U22" i="37"/>
  <c r="U24" i="37" s="1"/>
  <c r="V22" i="37"/>
  <c r="V24" i="37" s="1"/>
  <c r="W22" i="37"/>
  <c r="W24" i="37" s="1"/>
  <c r="X22" i="37"/>
  <c r="X24" i="37" s="1"/>
  <c r="Y22" i="37"/>
  <c r="Z22" i="37"/>
  <c r="Z24" i="37" s="1"/>
  <c r="AA22" i="37"/>
  <c r="AA24" i="37" s="1"/>
  <c r="AB22" i="37"/>
  <c r="AC22" i="37"/>
  <c r="AC24" i="37" s="1"/>
  <c r="AD22" i="37"/>
  <c r="AD24" i="37" s="1"/>
  <c r="AE22" i="37"/>
  <c r="AE24" i="37" s="1"/>
  <c r="AF22" i="37"/>
  <c r="AG22" i="37"/>
  <c r="AG24" i="37" s="1"/>
  <c r="AH22" i="37"/>
  <c r="AH24" i="37" s="1"/>
  <c r="AI22" i="37"/>
  <c r="AI24" i="37" s="1"/>
  <c r="AJ22" i="37"/>
  <c r="AJ24" i="37" s="1"/>
  <c r="AK22" i="37"/>
  <c r="AL22" i="37"/>
  <c r="AL24" i="37" s="1"/>
  <c r="AM22" i="37"/>
  <c r="AM24" i="37" s="1"/>
  <c r="AN22" i="37"/>
  <c r="AO22" i="37"/>
  <c r="AO24" i="37" s="1"/>
  <c r="AP22" i="37"/>
  <c r="AP24" i="37" s="1"/>
  <c r="AQ22" i="37"/>
  <c r="AQ24" i="37" s="1"/>
  <c r="H22" i="37"/>
  <c r="H24" i="37" s="1"/>
  <c r="I14" i="37"/>
  <c r="J14" i="37"/>
  <c r="K14" i="37"/>
  <c r="L14" i="37"/>
  <c r="M14" i="37"/>
  <c r="N14" i="37"/>
  <c r="O14" i="37"/>
  <c r="P14" i="37"/>
  <c r="Q14" i="37"/>
  <c r="R14" i="37"/>
  <c r="S14" i="37"/>
  <c r="T14" i="37"/>
  <c r="U14" i="37"/>
  <c r="V14" i="37"/>
  <c r="W14" i="37"/>
  <c r="X14" i="37"/>
  <c r="Y14" i="37"/>
  <c r="Z14" i="37"/>
  <c r="AA14" i="37"/>
  <c r="AB14" i="37"/>
  <c r="AC14" i="37"/>
  <c r="AD14" i="37"/>
  <c r="AE14" i="37"/>
  <c r="AF14" i="37"/>
  <c r="AG14" i="37"/>
  <c r="AH14" i="37"/>
  <c r="AI14" i="37"/>
  <c r="AJ14" i="37"/>
  <c r="AK14" i="37"/>
  <c r="AL14" i="37"/>
  <c r="AM14" i="37"/>
  <c r="AN14" i="37"/>
  <c r="AO14" i="37"/>
  <c r="AP14" i="37"/>
  <c r="AQ14" i="37"/>
  <c r="I16" i="37"/>
  <c r="J16" i="37"/>
  <c r="K16" i="37"/>
  <c r="L16" i="37"/>
  <c r="M16" i="37"/>
  <c r="N16" i="37"/>
  <c r="O16" i="37"/>
  <c r="P16" i="37"/>
  <c r="Q16" i="37"/>
  <c r="R16" i="37"/>
  <c r="S16" i="37"/>
  <c r="T16" i="37"/>
  <c r="U16" i="37"/>
  <c r="V16" i="37"/>
  <c r="W16" i="37"/>
  <c r="X16" i="37"/>
  <c r="Y16" i="37"/>
  <c r="Z16" i="37"/>
  <c r="AA16" i="37"/>
  <c r="AB16" i="37"/>
  <c r="AC16" i="37"/>
  <c r="AD16" i="37"/>
  <c r="AE16" i="37"/>
  <c r="AF16" i="37"/>
  <c r="AG16" i="37"/>
  <c r="AH16" i="37"/>
  <c r="AI16" i="37"/>
  <c r="AJ16" i="37"/>
  <c r="AK16" i="37"/>
  <c r="AL16" i="37"/>
  <c r="AM16" i="37"/>
  <c r="AN16" i="37"/>
  <c r="AO16" i="37"/>
  <c r="AP16" i="37"/>
  <c r="AQ16" i="37"/>
  <c r="H16" i="37"/>
  <c r="H14" i="37"/>
  <c r="H33" i="37"/>
  <c r="AQ31" i="37"/>
  <c r="AP31" i="37"/>
  <c r="AI31" i="37"/>
  <c r="AH31" i="37"/>
  <c r="AA31" i="37"/>
  <c r="Z31" i="37"/>
  <c r="S31" i="37"/>
  <c r="R31" i="37"/>
  <c r="K31" i="37"/>
  <c r="J31" i="37"/>
  <c r="F29" i="37"/>
  <c r="E29" i="37"/>
  <c r="D29" i="37"/>
  <c r="F28" i="37"/>
  <c r="E28" i="37"/>
  <c r="D28" i="37"/>
  <c r="F27" i="37"/>
  <c r="E27" i="37"/>
  <c r="D27" i="37"/>
  <c r="F26" i="37"/>
  <c r="E26" i="37"/>
  <c r="D26" i="37"/>
  <c r="F23" i="37"/>
  <c r="E23" i="37"/>
  <c r="D23" i="37"/>
  <c r="AN24" i="37"/>
  <c r="AK24" i="37"/>
  <c r="AB24" i="37"/>
  <c r="Y24" i="37"/>
  <c r="P24" i="37"/>
  <c r="M24" i="37"/>
  <c r="B16" i="37"/>
  <c r="B15" i="37"/>
  <c r="B14" i="37"/>
  <c r="B12" i="37"/>
  <c r="B10" i="37"/>
  <c r="F1" i="37"/>
  <c r="E1" i="37"/>
  <c r="D1" i="37"/>
  <c r="I20" i="36"/>
  <c r="J20" i="36"/>
  <c r="K20" i="36"/>
  <c r="K22" i="36" s="1"/>
  <c r="L20" i="36"/>
  <c r="L22" i="36" s="1"/>
  <c r="M20" i="36"/>
  <c r="N20" i="36"/>
  <c r="O20" i="36"/>
  <c r="O22" i="36" s="1"/>
  <c r="P20" i="36"/>
  <c r="P22" i="36" s="1"/>
  <c r="Q20" i="36"/>
  <c r="R20" i="36"/>
  <c r="S20" i="36"/>
  <c r="S22" i="36" s="1"/>
  <c r="T20" i="36"/>
  <c r="U20" i="36"/>
  <c r="V20" i="36"/>
  <c r="W20" i="36"/>
  <c r="W22" i="36" s="1"/>
  <c r="X20" i="36"/>
  <c r="X22" i="36" s="1"/>
  <c r="Y20" i="36"/>
  <c r="Z20" i="36"/>
  <c r="AA20" i="36"/>
  <c r="AA22" i="36" s="1"/>
  <c r="AB20" i="36"/>
  <c r="AB22" i="36" s="1"/>
  <c r="AC20" i="36"/>
  <c r="AD20" i="36"/>
  <c r="AE20" i="36"/>
  <c r="AE22" i="36" s="1"/>
  <c r="AF20" i="36"/>
  <c r="AG20" i="36"/>
  <c r="AH20" i="36"/>
  <c r="AI20" i="36"/>
  <c r="AI22" i="36" s="1"/>
  <c r="AJ20" i="36"/>
  <c r="AJ22" i="36" s="1"/>
  <c r="AK20" i="36"/>
  <c r="AL20" i="36"/>
  <c r="AM20" i="36"/>
  <c r="AN20" i="36"/>
  <c r="AN22" i="36" s="1"/>
  <c r="AO20" i="36"/>
  <c r="AP20" i="36"/>
  <c r="AQ20" i="36"/>
  <c r="AQ22" i="36" s="1"/>
  <c r="H20" i="36"/>
  <c r="I11" i="36"/>
  <c r="J11" i="36"/>
  <c r="K11" i="36"/>
  <c r="L11" i="36"/>
  <c r="M11" i="36"/>
  <c r="N11" i="36"/>
  <c r="O11" i="36"/>
  <c r="P11" i="36"/>
  <c r="Q11" i="36"/>
  <c r="R11" i="36"/>
  <c r="S11" i="36"/>
  <c r="T11" i="36"/>
  <c r="U11" i="36"/>
  <c r="V11" i="36"/>
  <c r="W11" i="36"/>
  <c r="X11" i="36"/>
  <c r="Y11" i="36"/>
  <c r="Z11" i="36"/>
  <c r="AA11" i="36"/>
  <c r="AB11" i="36"/>
  <c r="AC11" i="36"/>
  <c r="AD11" i="36"/>
  <c r="AE11" i="36"/>
  <c r="AF11" i="36"/>
  <c r="AG11" i="36"/>
  <c r="AH11" i="36"/>
  <c r="AI11" i="36"/>
  <c r="AJ11" i="36"/>
  <c r="AK11" i="36"/>
  <c r="AL11" i="36"/>
  <c r="AM11" i="36"/>
  <c r="AN11" i="36"/>
  <c r="AO11" i="36"/>
  <c r="AP11" i="36"/>
  <c r="AQ11" i="36"/>
  <c r="H11" i="36"/>
  <c r="I8" i="36"/>
  <c r="J8" i="36"/>
  <c r="K8" i="36"/>
  <c r="L8" i="36"/>
  <c r="M8" i="36"/>
  <c r="N8" i="36"/>
  <c r="O8" i="36"/>
  <c r="P8" i="36"/>
  <c r="Q8" i="36"/>
  <c r="R8" i="36"/>
  <c r="S8" i="36"/>
  <c r="T8" i="36"/>
  <c r="U8" i="36"/>
  <c r="V8" i="36"/>
  <c r="W8" i="36"/>
  <c r="X8" i="36"/>
  <c r="Y8" i="36"/>
  <c r="Z8" i="36"/>
  <c r="AA8" i="36"/>
  <c r="AB8" i="36"/>
  <c r="AC8" i="36"/>
  <c r="AD8" i="36"/>
  <c r="AE8" i="36"/>
  <c r="AF8" i="36"/>
  <c r="AG8" i="36"/>
  <c r="AH8" i="36"/>
  <c r="AI8" i="36"/>
  <c r="AJ8" i="36"/>
  <c r="AK8" i="36"/>
  <c r="AL8" i="36"/>
  <c r="AM8" i="36"/>
  <c r="AN8" i="36"/>
  <c r="AO8" i="36"/>
  <c r="AP8" i="36"/>
  <c r="AQ8" i="36"/>
  <c r="I9" i="36"/>
  <c r="J9" i="36"/>
  <c r="K9" i="36"/>
  <c r="L9" i="36"/>
  <c r="M9" i="36"/>
  <c r="N9" i="36"/>
  <c r="O9" i="36"/>
  <c r="P9" i="36"/>
  <c r="Q9" i="36"/>
  <c r="R9" i="36"/>
  <c r="S9" i="36"/>
  <c r="I10" i="36"/>
  <c r="J10" i="36"/>
  <c r="K10" i="36"/>
  <c r="L10" i="36"/>
  <c r="M10" i="36"/>
  <c r="N10" i="36"/>
  <c r="O10" i="36"/>
  <c r="P10" i="36"/>
  <c r="Q10" i="36"/>
  <c r="R10" i="36"/>
  <c r="S10" i="36"/>
  <c r="T10" i="36"/>
  <c r="U10" i="36"/>
  <c r="V10" i="36"/>
  <c r="W10" i="36"/>
  <c r="X10" i="36"/>
  <c r="Y10" i="36"/>
  <c r="Z10" i="36"/>
  <c r="AA10" i="36"/>
  <c r="AB10" i="36"/>
  <c r="AC10" i="36"/>
  <c r="AD10" i="36"/>
  <c r="AE10" i="36"/>
  <c r="AF10" i="36"/>
  <c r="AG10" i="36"/>
  <c r="AH10" i="36"/>
  <c r="AI10" i="36"/>
  <c r="AJ10" i="36"/>
  <c r="AK10" i="36"/>
  <c r="AL10" i="36"/>
  <c r="AM10" i="36"/>
  <c r="AN10" i="36"/>
  <c r="AO10" i="36"/>
  <c r="AP10" i="36"/>
  <c r="AQ10" i="36"/>
  <c r="I12" i="36"/>
  <c r="J12" i="36"/>
  <c r="K12" i="36"/>
  <c r="L12" i="36"/>
  <c r="M12" i="36"/>
  <c r="N12" i="36"/>
  <c r="O12" i="36"/>
  <c r="P12" i="36"/>
  <c r="Q12" i="36"/>
  <c r="R12" i="36"/>
  <c r="S12" i="36"/>
  <c r="T12" i="36"/>
  <c r="U12" i="36"/>
  <c r="V12" i="36"/>
  <c r="W12" i="36"/>
  <c r="X12" i="36"/>
  <c r="Y12" i="36"/>
  <c r="Z12" i="36"/>
  <c r="AA12" i="36"/>
  <c r="AB12" i="36"/>
  <c r="AC12" i="36"/>
  <c r="AD12" i="36"/>
  <c r="AE12" i="36"/>
  <c r="AF12" i="36"/>
  <c r="AG12" i="36"/>
  <c r="AH12" i="36"/>
  <c r="AI12" i="36"/>
  <c r="AJ12" i="36"/>
  <c r="AK12" i="36"/>
  <c r="AL12" i="36"/>
  <c r="AM12" i="36"/>
  <c r="AN12" i="36"/>
  <c r="AO12" i="36"/>
  <c r="AP12" i="36"/>
  <c r="AQ12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Y13" i="36"/>
  <c r="Z13" i="36"/>
  <c r="AA13" i="36"/>
  <c r="AB13" i="36"/>
  <c r="AC13" i="36"/>
  <c r="AD13" i="36"/>
  <c r="AE13" i="36"/>
  <c r="AF13" i="36"/>
  <c r="AG13" i="36"/>
  <c r="AH13" i="36"/>
  <c r="AI13" i="36"/>
  <c r="AJ13" i="36"/>
  <c r="AK13" i="36"/>
  <c r="AL13" i="36"/>
  <c r="AM13" i="36"/>
  <c r="AN13" i="36"/>
  <c r="AO13" i="36"/>
  <c r="AP13" i="36"/>
  <c r="AQ13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B14" i="36"/>
  <c r="AC14" i="36"/>
  <c r="AD14" i="36"/>
  <c r="AE14" i="36"/>
  <c r="AF14" i="36"/>
  <c r="AG14" i="36"/>
  <c r="AH14" i="36"/>
  <c r="AI14" i="36"/>
  <c r="AJ14" i="36"/>
  <c r="AK14" i="36"/>
  <c r="AL14" i="36"/>
  <c r="AM14" i="36"/>
  <c r="AN14" i="36"/>
  <c r="AO14" i="36"/>
  <c r="AP14" i="36"/>
  <c r="AQ14" i="36"/>
  <c r="I15" i="36"/>
  <c r="J15" i="36"/>
  <c r="K15" i="36"/>
  <c r="L15" i="36"/>
  <c r="M15" i="36"/>
  <c r="N15" i="36"/>
  <c r="O15" i="36"/>
  <c r="P15" i="36"/>
  <c r="Q15" i="36"/>
  <c r="R15" i="36"/>
  <c r="S15" i="36"/>
  <c r="H15" i="36"/>
  <c r="H14" i="36"/>
  <c r="H13" i="36"/>
  <c r="D13" i="36" s="1"/>
  <c r="H12" i="36"/>
  <c r="H10" i="36"/>
  <c r="H9" i="36"/>
  <c r="H8" i="36"/>
  <c r="H16" i="36" s="1"/>
  <c r="J6" i="36"/>
  <c r="K6" i="36"/>
  <c r="L6" i="36"/>
  <c r="M6" i="36"/>
  <c r="N6" i="36"/>
  <c r="O6" i="36"/>
  <c r="P6" i="36"/>
  <c r="Q6" i="36"/>
  <c r="R6" i="36"/>
  <c r="S6" i="36"/>
  <c r="T6" i="36"/>
  <c r="U6" i="36"/>
  <c r="I6" i="36"/>
  <c r="H31" i="36"/>
  <c r="AQ29" i="36"/>
  <c r="AP29" i="36"/>
  <c r="AO29" i="36"/>
  <c r="AN29" i="36"/>
  <c r="AM29" i="36"/>
  <c r="AL29" i="36"/>
  <c r="AK29" i="36"/>
  <c r="AJ29" i="36"/>
  <c r="AI29" i="36"/>
  <c r="AH29" i="36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F28" i="36"/>
  <c r="E28" i="36"/>
  <c r="D28" i="36"/>
  <c r="F27" i="36"/>
  <c r="E27" i="36"/>
  <c r="D27" i="36"/>
  <c r="F26" i="36"/>
  <c r="E26" i="36"/>
  <c r="D26" i="36"/>
  <c r="F25" i="36"/>
  <c r="E25" i="36"/>
  <c r="E29" i="36" s="1"/>
  <c r="D25" i="36"/>
  <c r="D29" i="36" s="1"/>
  <c r="F24" i="36"/>
  <c r="F29" i="36" s="1"/>
  <c r="E24" i="36"/>
  <c r="D24" i="36"/>
  <c r="AP22" i="36"/>
  <c r="AM22" i="36"/>
  <c r="AL22" i="36"/>
  <c r="AH22" i="36"/>
  <c r="AD22" i="36"/>
  <c r="Z22" i="36"/>
  <c r="V22" i="36"/>
  <c r="R22" i="36"/>
  <c r="N22" i="36"/>
  <c r="J22" i="36"/>
  <c r="F21" i="36"/>
  <c r="E21" i="36"/>
  <c r="D21" i="36"/>
  <c r="AO22" i="36"/>
  <c r="AK22" i="36"/>
  <c r="AG22" i="36"/>
  <c r="AC22" i="36"/>
  <c r="Y22" i="36"/>
  <c r="U22" i="36"/>
  <c r="Q22" i="36"/>
  <c r="M22" i="36"/>
  <c r="I22" i="36"/>
  <c r="B14" i="36"/>
  <c r="B13" i="36"/>
  <c r="B12" i="36"/>
  <c r="B11" i="36"/>
  <c r="B10" i="36"/>
  <c r="F1" i="36"/>
  <c r="E1" i="36"/>
  <c r="D1" i="36"/>
  <c r="N115" i="6"/>
  <c r="T29" i="35"/>
  <c r="H29" i="35"/>
  <c r="I19" i="20"/>
  <c r="H19" i="20"/>
  <c r="G19" i="20"/>
  <c r="F19" i="20"/>
  <c r="E19" i="20"/>
  <c r="D19" i="20"/>
  <c r="F21" i="35"/>
  <c r="E21" i="35"/>
  <c r="D21" i="35"/>
  <c r="E24" i="35"/>
  <c r="T194" i="31"/>
  <c r="V173" i="31"/>
  <c r="V146" i="31"/>
  <c r="T129" i="31"/>
  <c r="AF129" i="31"/>
  <c r="AE129" i="31"/>
  <c r="AD129" i="31"/>
  <c r="AC129" i="31"/>
  <c r="AB129" i="31"/>
  <c r="AA129" i="31"/>
  <c r="Z129" i="31"/>
  <c r="Y129" i="31"/>
  <c r="X129" i="31"/>
  <c r="W129" i="31"/>
  <c r="V129" i="31"/>
  <c r="U129" i="31"/>
  <c r="S129" i="31"/>
  <c r="R129" i="31"/>
  <c r="Q129" i="31"/>
  <c r="P129" i="31"/>
  <c r="O129" i="31"/>
  <c r="N129" i="31"/>
  <c r="M129" i="31"/>
  <c r="L129" i="31"/>
  <c r="K129" i="31"/>
  <c r="J129" i="31"/>
  <c r="I129" i="31"/>
  <c r="H129" i="31"/>
  <c r="AG129" i="31"/>
  <c r="AH129" i="31"/>
  <c r="AI129" i="31"/>
  <c r="AJ129" i="31"/>
  <c r="AK129" i="31"/>
  <c r="AL129" i="31"/>
  <c r="AM129" i="31"/>
  <c r="AN129" i="31"/>
  <c r="AO129" i="31"/>
  <c r="AP129" i="31"/>
  <c r="AQ129" i="31"/>
  <c r="T120" i="31"/>
  <c r="T95" i="31"/>
  <c r="T74" i="31"/>
  <c r="T58" i="31"/>
  <c r="T49" i="31"/>
  <c r="T33" i="31"/>
  <c r="U159" i="30"/>
  <c r="U130" i="30"/>
  <c r="U98" i="30"/>
  <c r="U42" i="30"/>
  <c r="U27" i="30"/>
  <c r="R115" i="6"/>
  <c r="U99" i="30"/>
  <c r="U43" i="30"/>
  <c r="F126" i="31"/>
  <c r="B128" i="31"/>
  <c r="R16" i="36" l="1"/>
  <c r="R18" i="36" s="1"/>
  <c r="D10" i="36"/>
  <c r="D9" i="36"/>
  <c r="D12" i="36"/>
  <c r="E14" i="36"/>
  <c r="D14" i="36"/>
  <c r="E13" i="36"/>
  <c r="I16" i="36"/>
  <c r="I18" i="36" s="1"/>
  <c r="I32" i="36" s="1"/>
  <c r="F12" i="36"/>
  <c r="E12" i="36"/>
  <c r="D15" i="36"/>
  <c r="F14" i="36"/>
  <c r="F13" i="36"/>
  <c r="E10" i="36"/>
  <c r="N16" i="36"/>
  <c r="N18" i="36" s="1"/>
  <c r="N32" i="36" s="1"/>
  <c r="J16" i="36"/>
  <c r="J18" i="36" s="1"/>
  <c r="J32" i="36" s="1"/>
  <c r="Q16" i="36"/>
  <c r="Q18" i="36" s="1"/>
  <c r="Q32" i="36" s="1"/>
  <c r="M16" i="36"/>
  <c r="M18" i="36" s="1"/>
  <c r="M32" i="36" s="1"/>
  <c r="L16" i="36"/>
  <c r="L18" i="36" s="1"/>
  <c r="F11" i="36"/>
  <c r="E11" i="36"/>
  <c r="P16" i="36"/>
  <c r="P18" i="36" s="1"/>
  <c r="P32" i="36" s="1"/>
  <c r="F10" i="36"/>
  <c r="S16" i="36"/>
  <c r="S18" i="36" s="1"/>
  <c r="S32" i="36" s="1"/>
  <c r="O16" i="36"/>
  <c r="O18" i="36" s="1"/>
  <c r="O32" i="36" s="1"/>
  <c r="D11" i="36"/>
  <c r="D6" i="36"/>
  <c r="D9" i="37"/>
  <c r="F9" i="37"/>
  <c r="E9" i="37"/>
  <c r="F8" i="37"/>
  <c r="E8" i="37"/>
  <c r="D8" i="37"/>
  <c r="F16" i="37"/>
  <c r="E30" i="37"/>
  <c r="D30" i="37"/>
  <c r="F30" i="37"/>
  <c r="D31" i="37"/>
  <c r="L31" i="37"/>
  <c r="E16" i="37"/>
  <c r="D16" i="37"/>
  <c r="D14" i="37"/>
  <c r="E14" i="37"/>
  <c r="F14" i="37"/>
  <c r="D22" i="37"/>
  <c r="T24" i="37"/>
  <c r="E22" i="37"/>
  <c r="F22" i="37"/>
  <c r="AF24" i="37"/>
  <c r="R32" i="36"/>
  <c r="L32" i="36"/>
  <c r="F8" i="36"/>
  <c r="D8" i="36"/>
  <c r="K16" i="36"/>
  <c r="K18" i="36" s="1"/>
  <c r="K32" i="36" s="1"/>
  <c r="E8" i="36"/>
  <c r="E6" i="36"/>
  <c r="H22" i="36"/>
  <c r="D20" i="36"/>
  <c r="D22" i="36" s="1"/>
  <c r="T22" i="36"/>
  <c r="E20" i="36"/>
  <c r="E22" i="36" s="1"/>
  <c r="F20" i="36"/>
  <c r="F22" i="36" s="1"/>
  <c r="AF22" i="36"/>
  <c r="F6" i="36"/>
  <c r="H18" i="36"/>
  <c r="H31" i="35"/>
  <c r="AP29" i="35"/>
  <c r="AN29" i="35"/>
  <c r="AL29" i="35"/>
  <c r="AJ29" i="35"/>
  <c r="AH29" i="35"/>
  <c r="AF29" i="35"/>
  <c r="AD29" i="35"/>
  <c r="AC29" i="35"/>
  <c r="Z29" i="35"/>
  <c r="Y29" i="35"/>
  <c r="V29" i="35"/>
  <c r="U29" i="35"/>
  <c r="R29" i="35"/>
  <c r="Q29" i="35"/>
  <c r="M29" i="35"/>
  <c r="I29" i="35"/>
  <c r="F26" i="35"/>
  <c r="E26" i="35"/>
  <c r="F25" i="35"/>
  <c r="E25" i="35"/>
  <c r="D25" i="35"/>
  <c r="F24" i="35"/>
  <c r="D24" i="35"/>
  <c r="B14" i="35"/>
  <c r="B13" i="35"/>
  <c r="B12" i="35"/>
  <c r="B11" i="35"/>
  <c r="B10" i="35"/>
  <c r="F1" i="35"/>
  <c r="E1" i="35"/>
  <c r="D1" i="35"/>
  <c r="Y24" i="20"/>
  <c r="N127" i="6"/>
  <c r="P127" i="6"/>
  <c r="P150" i="6" s="1"/>
  <c r="R127" i="6"/>
  <c r="T127" i="6"/>
  <c r="V127" i="6"/>
  <c r="X127" i="6"/>
  <c r="Z127" i="6"/>
  <c r="AB114" i="6"/>
  <c r="AB50" i="6"/>
  <c r="AB113" i="6"/>
  <c r="E36" i="34"/>
  <c r="F14" i="38" s="1"/>
  <c r="D36" i="34"/>
  <c r="E14" i="38" s="1"/>
  <c r="C36" i="34"/>
  <c r="D14" i="38" s="1"/>
  <c r="D7" i="34"/>
  <c r="E7" i="34"/>
  <c r="C7" i="34"/>
  <c r="X15" i="31"/>
  <c r="X16" i="31" s="1"/>
  <c r="V30" i="32"/>
  <c r="W17" i="37" s="1"/>
  <c r="U30" i="32"/>
  <c r="V17" i="37" s="1"/>
  <c r="T30" i="32"/>
  <c r="U17" i="37" s="1"/>
  <c r="S30" i="32"/>
  <c r="T17" i="37" s="1"/>
  <c r="R30" i="32"/>
  <c r="S17" i="37" s="1"/>
  <c r="Q30" i="32"/>
  <c r="R17" i="37" s="1"/>
  <c r="P30" i="32"/>
  <c r="Q17" i="37" s="1"/>
  <c r="O30" i="32"/>
  <c r="P17" i="37" s="1"/>
  <c r="N30" i="32"/>
  <c r="O17" i="37" s="1"/>
  <c r="M30" i="32"/>
  <c r="N17" i="37" s="1"/>
  <c r="L30" i="32"/>
  <c r="M17" i="37" s="1"/>
  <c r="K30" i="32"/>
  <c r="L17" i="37" s="1"/>
  <c r="J30" i="32"/>
  <c r="K17" i="37" s="1"/>
  <c r="I30" i="32"/>
  <c r="J17" i="37" s="1"/>
  <c r="H30" i="32"/>
  <c r="I17" i="37" s="1"/>
  <c r="G30" i="32"/>
  <c r="H17" i="37" s="1"/>
  <c r="AP27" i="32"/>
  <c r="AO27" i="32"/>
  <c r="AN27" i="32"/>
  <c r="AM27" i="32"/>
  <c r="AL27" i="32"/>
  <c r="AK27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AF58" i="31"/>
  <c r="H146" i="31"/>
  <c r="I146" i="31"/>
  <c r="J146" i="31"/>
  <c r="K146" i="31"/>
  <c r="K147" i="31" s="1"/>
  <c r="L146" i="31"/>
  <c r="M146" i="31"/>
  <c r="M147" i="31" s="1"/>
  <c r="N146" i="31"/>
  <c r="N147" i="31" s="1"/>
  <c r="O146" i="31"/>
  <c r="P146" i="31"/>
  <c r="Q146" i="31"/>
  <c r="R146" i="31"/>
  <c r="S146" i="31"/>
  <c r="S147" i="31" s="1"/>
  <c r="T146" i="31"/>
  <c r="U146" i="31"/>
  <c r="U147" i="31" s="1"/>
  <c r="W146" i="31"/>
  <c r="W147" i="31" s="1"/>
  <c r="X146" i="31"/>
  <c r="Y146" i="31"/>
  <c r="Z146" i="31"/>
  <c r="AA146" i="31"/>
  <c r="AB146" i="31"/>
  <c r="AC146" i="31"/>
  <c r="AD146" i="31"/>
  <c r="AE146" i="31"/>
  <c r="AG146" i="31"/>
  <c r="AH146" i="31"/>
  <c r="AI146" i="31"/>
  <c r="AJ146" i="31"/>
  <c r="AK146" i="31"/>
  <c r="AL146" i="31"/>
  <c r="AM146" i="31"/>
  <c r="AN146" i="31"/>
  <c r="AO146" i="31"/>
  <c r="AP146" i="31"/>
  <c r="AQ146" i="31"/>
  <c r="AF146" i="31"/>
  <c r="AF145" i="31"/>
  <c r="V147" i="31"/>
  <c r="T147" i="31"/>
  <c r="Q147" i="31"/>
  <c r="P147" i="31"/>
  <c r="L147" i="31"/>
  <c r="I147" i="31"/>
  <c r="H147" i="31"/>
  <c r="R147" i="31"/>
  <c r="O147" i="31"/>
  <c r="J147" i="31"/>
  <c r="D146" i="31"/>
  <c r="D147" i="31" s="1"/>
  <c r="AE145" i="31"/>
  <c r="AD145" i="31"/>
  <c r="AC145" i="31"/>
  <c r="AB145" i="31"/>
  <c r="AA145" i="31"/>
  <c r="Z145" i="31"/>
  <c r="Y145" i="31"/>
  <c r="X145" i="31"/>
  <c r="W145" i="31"/>
  <c r="V145" i="31"/>
  <c r="E145" i="31" s="1"/>
  <c r="S145" i="31"/>
  <c r="R145" i="31"/>
  <c r="Q145" i="31"/>
  <c r="P145" i="31"/>
  <c r="O145" i="31"/>
  <c r="N145" i="31"/>
  <c r="M145" i="31"/>
  <c r="L145" i="31"/>
  <c r="K145" i="31"/>
  <c r="J145" i="31"/>
  <c r="I145" i="31"/>
  <c r="H145" i="31"/>
  <c r="D145" i="31" s="1"/>
  <c r="AP17" i="32"/>
  <c r="AO17" i="32"/>
  <c r="AN17" i="32"/>
  <c r="AM17" i="32"/>
  <c r="AL17" i="32"/>
  <c r="AK17" i="32"/>
  <c r="AJ17" i="32"/>
  <c r="AI17" i="32"/>
  <c r="AH17" i="32"/>
  <c r="AG17" i="32"/>
  <c r="AF17" i="32"/>
  <c r="AD17" i="32"/>
  <c r="AC17" i="32"/>
  <c r="AB17" i="32"/>
  <c r="AA17" i="32"/>
  <c r="Z17" i="32"/>
  <c r="Y17" i="32"/>
  <c r="X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AQ58" i="31"/>
  <c r="AP58" i="31"/>
  <c r="AO58" i="31"/>
  <c r="AN58" i="31"/>
  <c r="AM58" i="31"/>
  <c r="AL58" i="31"/>
  <c r="AK58" i="31"/>
  <c r="AJ58" i="31"/>
  <c r="AI58" i="31"/>
  <c r="AH58" i="31"/>
  <c r="AG58" i="31"/>
  <c r="AE58" i="31"/>
  <c r="AD58" i="31"/>
  <c r="AC58" i="31"/>
  <c r="AB58" i="31"/>
  <c r="AA58" i="31"/>
  <c r="Z58" i="31"/>
  <c r="Y58" i="31"/>
  <c r="W58" i="31"/>
  <c r="V58" i="31"/>
  <c r="U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AF57" i="31"/>
  <c r="F57" i="31" s="1"/>
  <c r="X57" i="31"/>
  <c r="E57" i="31" s="1"/>
  <c r="D57" i="31"/>
  <c r="B57" i="31"/>
  <c r="V170" i="31"/>
  <c r="V169" i="31"/>
  <c r="V171" i="31"/>
  <c r="U194" i="31"/>
  <c r="T15" i="32" s="1"/>
  <c r="I194" i="31"/>
  <c r="H15" i="32" s="1"/>
  <c r="J194" i="31"/>
  <c r="I15" i="32" s="1"/>
  <c r="K194" i="31"/>
  <c r="J15" i="32" s="1"/>
  <c r="L194" i="31"/>
  <c r="K15" i="32" s="1"/>
  <c r="M194" i="31"/>
  <c r="L15" i="32" s="1"/>
  <c r="N194" i="31"/>
  <c r="M15" i="32" s="1"/>
  <c r="O194" i="31"/>
  <c r="N15" i="32" s="1"/>
  <c r="P194" i="31"/>
  <c r="O15" i="32" s="1"/>
  <c r="Q194" i="31"/>
  <c r="P15" i="32" s="1"/>
  <c r="R194" i="31"/>
  <c r="Q15" i="32" s="1"/>
  <c r="S194" i="31"/>
  <c r="R15" i="32" s="1"/>
  <c r="S15" i="32"/>
  <c r="H194" i="31"/>
  <c r="G15" i="32" s="1"/>
  <c r="T173" i="31"/>
  <c r="U173" i="31"/>
  <c r="X173" i="31"/>
  <c r="Y173" i="31"/>
  <c r="Z173" i="31"/>
  <c r="AA173" i="31"/>
  <c r="AB173" i="31"/>
  <c r="AC173" i="31"/>
  <c r="AD173" i="31"/>
  <c r="AE173" i="31"/>
  <c r="AG173" i="31"/>
  <c r="AH173" i="31"/>
  <c r="AI173" i="31"/>
  <c r="AJ173" i="31"/>
  <c r="AK173" i="31"/>
  <c r="AL173" i="31"/>
  <c r="AM173" i="31"/>
  <c r="AN173" i="31"/>
  <c r="AO173" i="31"/>
  <c r="AP173" i="31"/>
  <c r="AQ173" i="31"/>
  <c r="V172" i="31"/>
  <c r="E172" i="31" s="1"/>
  <c r="H172" i="31"/>
  <c r="I172" i="31"/>
  <c r="J172" i="31"/>
  <c r="K172" i="31"/>
  <c r="L172" i="31"/>
  <c r="M172" i="31"/>
  <c r="N172" i="31"/>
  <c r="O172" i="31"/>
  <c r="P172" i="31"/>
  <c r="Q172" i="31"/>
  <c r="R172" i="31"/>
  <c r="S172" i="31"/>
  <c r="AF172" i="31"/>
  <c r="F172" i="31" s="1"/>
  <c r="B172" i="31"/>
  <c r="D16" i="36" l="1"/>
  <c r="D18" i="36" s="1"/>
  <c r="D32" i="36" s="1"/>
  <c r="D33" i="36" s="1"/>
  <c r="E31" i="36" s="1"/>
  <c r="H32" i="36"/>
  <c r="H33" i="36" s="1"/>
  <c r="I31" i="36" s="1"/>
  <c r="I33" i="36" s="1"/>
  <c r="J31" i="36" s="1"/>
  <c r="J33" i="36" s="1"/>
  <c r="K31" i="36" s="1"/>
  <c r="K33" i="36" s="1"/>
  <c r="L31" i="36" s="1"/>
  <c r="L33" i="36" s="1"/>
  <c r="M31" i="36" s="1"/>
  <c r="M33" i="36" s="1"/>
  <c r="N31" i="36" s="1"/>
  <c r="N33" i="36" s="1"/>
  <c r="O31" i="36" s="1"/>
  <c r="O33" i="36" s="1"/>
  <c r="P31" i="36" s="1"/>
  <c r="P33" i="36" s="1"/>
  <c r="Q31" i="36" s="1"/>
  <c r="Q33" i="36" s="1"/>
  <c r="R31" i="36" s="1"/>
  <c r="R33" i="36" s="1"/>
  <c r="S31" i="36" s="1"/>
  <c r="S33" i="36" s="1"/>
  <c r="T31" i="36" s="1"/>
  <c r="D24" i="37"/>
  <c r="E24" i="37"/>
  <c r="F31" i="37"/>
  <c r="F24" i="37"/>
  <c r="E31" i="37"/>
  <c r="D17" i="37"/>
  <c r="F28" i="35"/>
  <c r="E28" i="35"/>
  <c r="O29" i="35"/>
  <c r="K29" i="35"/>
  <c r="S29" i="35"/>
  <c r="W29" i="35"/>
  <c r="AA29" i="35"/>
  <c r="X29" i="35"/>
  <c r="AB29" i="35"/>
  <c r="AE29" i="35"/>
  <c r="AG29" i="35"/>
  <c r="AI29" i="35"/>
  <c r="AK29" i="35"/>
  <c r="AM29" i="35"/>
  <c r="AO29" i="35"/>
  <c r="AQ29" i="35"/>
  <c r="D26" i="35"/>
  <c r="D27" i="35"/>
  <c r="L29" i="35"/>
  <c r="P29" i="35"/>
  <c r="E27" i="35"/>
  <c r="E29" i="35" s="1"/>
  <c r="J29" i="35"/>
  <c r="N29" i="35"/>
  <c r="F27" i="35"/>
  <c r="F29" i="35" s="1"/>
  <c r="D28" i="35"/>
  <c r="E146" i="31"/>
  <c r="W17" i="32"/>
  <c r="F58" i="31"/>
  <c r="AE17" i="32"/>
  <c r="D58" i="31"/>
  <c r="X58" i="31"/>
  <c r="D172" i="31"/>
  <c r="U120" i="31"/>
  <c r="V119" i="31"/>
  <c r="E119" i="31" s="1"/>
  <c r="S119" i="31"/>
  <c r="R119" i="31"/>
  <c r="Q119" i="31"/>
  <c r="P119" i="31"/>
  <c r="O119" i="31"/>
  <c r="N119" i="31"/>
  <c r="M119" i="31"/>
  <c r="L119" i="31"/>
  <c r="K119" i="31"/>
  <c r="J119" i="31"/>
  <c r="I119" i="31"/>
  <c r="H119" i="31"/>
  <c r="F119" i="31"/>
  <c r="B171" i="31"/>
  <c r="E171" i="31"/>
  <c r="H171" i="31"/>
  <c r="I171" i="31"/>
  <c r="J171" i="31"/>
  <c r="K171" i="31"/>
  <c r="L171" i="31"/>
  <c r="M171" i="31"/>
  <c r="N171" i="31"/>
  <c r="O171" i="31"/>
  <c r="P171" i="31"/>
  <c r="Q171" i="31"/>
  <c r="R171" i="31"/>
  <c r="S171" i="31"/>
  <c r="AF171" i="31"/>
  <c r="F171" i="31" s="1"/>
  <c r="V10" i="32"/>
  <c r="W11" i="37" s="1"/>
  <c r="U10" i="32"/>
  <c r="V11" i="37" s="1"/>
  <c r="T10" i="32"/>
  <c r="U11" i="37" s="1"/>
  <c r="S10" i="32"/>
  <c r="T11" i="37" s="1"/>
  <c r="S128" i="31"/>
  <c r="R128" i="31"/>
  <c r="Q128" i="31"/>
  <c r="P128" i="31"/>
  <c r="O128" i="31"/>
  <c r="N128" i="31"/>
  <c r="M128" i="31"/>
  <c r="L128" i="31"/>
  <c r="K128" i="31"/>
  <c r="J128" i="31"/>
  <c r="I128" i="31"/>
  <c r="H128" i="31"/>
  <c r="AE128" i="31"/>
  <c r="AD128" i="31"/>
  <c r="AC128" i="31"/>
  <c r="AB128" i="31"/>
  <c r="AA128" i="31"/>
  <c r="Z128" i="31"/>
  <c r="Y128" i="31"/>
  <c r="X128" i="31"/>
  <c r="W128" i="31"/>
  <c r="V128" i="31"/>
  <c r="AQ128" i="31"/>
  <c r="V117" i="31"/>
  <c r="V118" i="31"/>
  <c r="H117" i="31"/>
  <c r="AI10" i="32"/>
  <c r="AJ11" i="37" s="1"/>
  <c r="AD10" i="32"/>
  <c r="AE11" i="37" s="1"/>
  <c r="AC10" i="32"/>
  <c r="AD11" i="37" s="1"/>
  <c r="AB10" i="32"/>
  <c r="AC11" i="37" s="1"/>
  <c r="AA10" i="32"/>
  <c r="AB11" i="37" s="1"/>
  <c r="Z10" i="32"/>
  <c r="AA11" i="37" s="1"/>
  <c r="Y10" i="32"/>
  <c r="Z11" i="37" s="1"/>
  <c r="X10" i="32"/>
  <c r="Y11" i="37" s="1"/>
  <c r="W10" i="32"/>
  <c r="X11" i="37" s="1"/>
  <c r="R10" i="32"/>
  <c r="S11" i="37" s="1"/>
  <c r="Q10" i="32"/>
  <c r="R11" i="37" s="1"/>
  <c r="P10" i="32"/>
  <c r="Q11" i="37" s="1"/>
  <c r="O10" i="32"/>
  <c r="P11" i="37" s="1"/>
  <c r="N10" i="32"/>
  <c r="O11" i="37" s="1"/>
  <c r="M10" i="32"/>
  <c r="N11" i="37" s="1"/>
  <c r="L10" i="32"/>
  <c r="M11" i="37" s="1"/>
  <c r="K10" i="32"/>
  <c r="L11" i="37" s="1"/>
  <c r="J10" i="32"/>
  <c r="K11" i="37" s="1"/>
  <c r="I10" i="32"/>
  <c r="J11" i="37" s="1"/>
  <c r="H10" i="32"/>
  <c r="I11" i="37" s="1"/>
  <c r="G10" i="32"/>
  <c r="H11" i="37" s="1"/>
  <c r="Y137" i="31"/>
  <c r="X11" i="32" s="1"/>
  <c r="Y12" i="37" s="1"/>
  <c r="Z137" i="31"/>
  <c r="Y11" i="32" s="1"/>
  <c r="Z12" i="37" s="1"/>
  <c r="AA137" i="31"/>
  <c r="Z11" i="32" s="1"/>
  <c r="AA12" i="37" s="1"/>
  <c r="AB137" i="31"/>
  <c r="AA11" i="32" s="1"/>
  <c r="AB12" i="37" s="1"/>
  <c r="AC137" i="31"/>
  <c r="AB11" i="32" s="1"/>
  <c r="AC12" i="37" s="1"/>
  <c r="AD137" i="31"/>
  <c r="AC11" i="32" s="1"/>
  <c r="AD12" i="37" s="1"/>
  <c r="AE137" i="31"/>
  <c r="AD11" i="32" s="1"/>
  <c r="AE12" i="37" s="1"/>
  <c r="X137" i="31"/>
  <c r="W11" i="32" s="1"/>
  <c r="X12" i="37" s="1"/>
  <c r="W118" i="31"/>
  <c r="X118" i="31"/>
  <c r="Y118" i="31"/>
  <c r="Z118" i="31"/>
  <c r="AA118" i="31"/>
  <c r="AB118" i="31"/>
  <c r="AC118" i="31"/>
  <c r="AD118" i="31"/>
  <c r="AE118" i="31"/>
  <c r="W117" i="31"/>
  <c r="X117" i="31"/>
  <c r="Y117" i="31"/>
  <c r="Z117" i="31"/>
  <c r="AA117" i="31"/>
  <c r="AB117" i="31"/>
  <c r="AC117" i="31"/>
  <c r="AD117" i="31"/>
  <c r="AE117" i="31"/>
  <c r="E106" i="31"/>
  <c r="AC116" i="31" s="1"/>
  <c r="AF115" i="31"/>
  <c r="E105" i="31"/>
  <c r="X115" i="31" s="1"/>
  <c r="E104" i="31"/>
  <c r="AB114" i="31" s="1"/>
  <c r="E103" i="31"/>
  <c r="Y113" i="31" s="1"/>
  <c r="E102" i="31"/>
  <c r="AB112" i="31" s="1"/>
  <c r="E101" i="31"/>
  <c r="V111" i="31" s="1"/>
  <c r="X92" i="31"/>
  <c r="V11" i="32"/>
  <c r="W12" i="37" s="1"/>
  <c r="U11" i="32"/>
  <c r="V12" i="37" s="1"/>
  <c r="T11" i="32"/>
  <c r="U12" i="37" s="1"/>
  <c r="S11" i="32"/>
  <c r="T12" i="37" s="1"/>
  <c r="E86" i="31"/>
  <c r="AD94" i="31" s="1"/>
  <c r="E85" i="31"/>
  <c r="AC93" i="31" s="1"/>
  <c r="E83" i="31"/>
  <c r="AC91" i="31" s="1"/>
  <c r="E82" i="31"/>
  <c r="AE90" i="31" s="1"/>
  <c r="E81" i="31"/>
  <c r="Z89" i="31" s="1"/>
  <c r="E80" i="31"/>
  <c r="AE88" i="31" s="1"/>
  <c r="AF48" i="31"/>
  <c r="AF47" i="31"/>
  <c r="AF46" i="31"/>
  <c r="AF45" i="31"/>
  <c r="X46" i="31"/>
  <c r="X47" i="31"/>
  <c r="X48" i="31"/>
  <c r="X45" i="31"/>
  <c r="I74" i="31"/>
  <c r="H5" i="32" s="1"/>
  <c r="J74" i="31"/>
  <c r="K74" i="31"/>
  <c r="L74" i="31"/>
  <c r="K5" i="32" s="1"/>
  <c r="M74" i="31"/>
  <c r="L5" i="32" s="1"/>
  <c r="N74" i="31"/>
  <c r="M5" i="32" s="1"/>
  <c r="O74" i="31"/>
  <c r="P74" i="31"/>
  <c r="O5" i="32" s="1"/>
  <c r="Q74" i="31"/>
  <c r="P5" i="32" s="1"/>
  <c r="R74" i="31"/>
  <c r="S74" i="31"/>
  <c r="R5" i="32" s="1"/>
  <c r="S5" i="32"/>
  <c r="U74" i="31"/>
  <c r="T5" i="32" s="1"/>
  <c r="V74" i="31"/>
  <c r="U5" i="32" s="1"/>
  <c r="W74" i="31"/>
  <c r="V5" i="32" s="1"/>
  <c r="H74" i="31"/>
  <c r="G5" i="32" s="1"/>
  <c r="D72" i="31"/>
  <c r="D73" i="31"/>
  <c r="D71" i="31"/>
  <c r="F25" i="31"/>
  <c r="E25" i="31"/>
  <c r="AQ24" i="31"/>
  <c r="AP24" i="31"/>
  <c r="AO24" i="31"/>
  <c r="AN24" i="31"/>
  <c r="AM24" i="31"/>
  <c r="AL24" i="31"/>
  <c r="AK24" i="31"/>
  <c r="AJ24" i="31"/>
  <c r="AI24" i="31"/>
  <c r="AH24" i="31"/>
  <c r="AG24" i="31"/>
  <c r="AF24" i="31"/>
  <c r="AE24" i="31"/>
  <c r="AD24" i="31"/>
  <c r="AC24" i="31"/>
  <c r="AB24" i="31"/>
  <c r="AA24" i="31"/>
  <c r="Z24" i="31"/>
  <c r="Y24" i="31"/>
  <c r="X24" i="31"/>
  <c r="AQ23" i="31"/>
  <c r="AQ25" i="31" s="1"/>
  <c r="AP23" i="31"/>
  <c r="AO23" i="31"/>
  <c r="AO25" i="31" s="1"/>
  <c r="AN23" i="31"/>
  <c r="AN25" i="31" s="1"/>
  <c r="AM23" i="31"/>
  <c r="AM25" i="31" s="1"/>
  <c r="AL23" i="31"/>
  <c r="AL25" i="31" s="1"/>
  <c r="AK23" i="31"/>
  <c r="AK25" i="31" s="1"/>
  <c r="AJ23" i="31"/>
  <c r="AJ25" i="31" s="1"/>
  <c r="AI23" i="31"/>
  <c r="AI25" i="31" s="1"/>
  <c r="AH23" i="31"/>
  <c r="AH25" i="31" s="1"/>
  <c r="AG23" i="31"/>
  <c r="AG25" i="31" s="1"/>
  <c r="AF23" i="31"/>
  <c r="AF25" i="31" s="1"/>
  <c r="AE23" i="31"/>
  <c r="AE25" i="31" s="1"/>
  <c r="AD23" i="31"/>
  <c r="AD25" i="31" s="1"/>
  <c r="AC23" i="31"/>
  <c r="AC25" i="31" s="1"/>
  <c r="AB23" i="31"/>
  <c r="AB25" i="31" s="1"/>
  <c r="AA23" i="31"/>
  <c r="Z23" i="31"/>
  <c r="Z25" i="31" s="1"/>
  <c r="Y23" i="31"/>
  <c r="Y25" i="31" s="1"/>
  <c r="X23" i="31"/>
  <c r="X25" i="31" s="1"/>
  <c r="F21" i="31"/>
  <c r="AL21" i="31" s="1"/>
  <c r="AL22" i="31" s="1"/>
  <c r="E21" i="31"/>
  <c r="AB21" i="31" s="1"/>
  <c r="AB22" i="31" s="1"/>
  <c r="F20" i="31"/>
  <c r="E20" i="31"/>
  <c r="F14" i="31"/>
  <c r="E14" i="31"/>
  <c r="F8" i="31"/>
  <c r="E8" i="31"/>
  <c r="F19" i="31"/>
  <c r="E19" i="31"/>
  <c r="AQ18" i="31"/>
  <c r="AP18" i="31"/>
  <c r="AO18" i="31"/>
  <c r="AN18" i="31"/>
  <c r="AM18" i="31"/>
  <c r="AL18" i="31"/>
  <c r="AK18" i="31"/>
  <c r="AJ18" i="31"/>
  <c r="AI18" i="31"/>
  <c r="AH18" i="31"/>
  <c r="AG18" i="31"/>
  <c r="AF18" i="31"/>
  <c r="AE18" i="31"/>
  <c r="AD18" i="31"/>
  <c r="AC18" i="31"/>
  <c r="AB18" i="31"/>
  <c r="AA18" i="31"/>
  <c r="Z18" i="31"/>
  <c r="Y18" i="31"/>
  <c r="X18" i="31"/>
  <c r="AQ17" i="31"/>
  <c r="AQ19" i="31" s="1"/>
  <c r="AP17" i="31"/>
  <c r="AP19" i="31" s="1"/>
  <c r="AO17" i="31"/>
  <c r="AO19" i="31" s="1"/>
  <c r="AN17" i="31"/>
  <c r="AN19" i="31" s="1"/>
  <c r="AM17" i="31"/>
  <c r="AM19" i="31" s="1"/>
  <c r="AL17" i="31"/>
  <c r="AL19" i="31" s="1"/>
  <c r="AK17" i="31"/>
  <c r="AK19" i="31" s="1"/>
  <c r="AJ17" i="31"/>
  <c r="AJ19" i="31" s="1"/>
  <c r="AI17" i="31"/>
  <c r="AI19" i="31" s="1"/>
  <c r="AH17" i="31"/>
  <c r="AH19" i="31" s="1"/>
  <c r="AG17" i="31"/>
  <c r="AG19" i="31" s="1"/>
  <c r="AF17" i="31"/>
  <c r="AF19" i="31" s="1"/>
  <c r="AE17" i="31"/>
  <c r="AE19" i="31" s="1"/>
  <c r="AD17" i="31"/>
  <c r="AD19" i="31" s="1"/>
  <c r="AC17" i="31"/>
  <c r="AC19" i="31" s="1"/>
  <c r="AB17" i="31"/>
  <c r="AA17" i="31"/>
  <c r="AA19" i="31" s="1"/>
  <c r="Z17" i="31"/>
  <c r="Z19" i="31" s="1"/>
  <c r="Y17" i="31"/>
  <c r="Y19" i="31" s="1"/>
  <c r="X17" i="31"/>
  <c r="X19" i="31" s="1"/>
  <c r="F15" i="31"/>
  <c r="AL15" i="31" s="1"/>
  <c r="AL16" i="31" s="1"/>
  <c r="E15" i="31"/>
  <c r="Y15" i="31" s="1"/>
  <c r="Y16" i="31" s="1"/>
  <c r="F13" i="31"/>
  <c r="E13" i="31"/>
  <c r="X12" i="31"/>
  <c r="Y12" i="31"/>
  <c r="Z12" i="31"/>
  <c r="AA12" i="31"/>
  <c r="AB12" i="31"/>
  <c r="AC12" i="31"/>
  <c r="AD12" i="31"/>
  <c r="AE12" i="31"/>
  <c r="AF12" i="31"/>
  <c r="AG12" i="31"/>
  <c r="AH12" i="31"/>
  <c r="AI12" i="31"/>
  <c r="AJ12" i="31"/>
  <c r="AK12" i="31"/>
  <c r="AL12" i="31"/>
  <c r="AM12" i="31"/>
  <c r="AN12" i="31"/>
  <c r="AO12" i="31"/>
  <c r="AP12" i="31"/>
  <c r="AQ12" i="31"/>
  <c r="AG11" i="31"/>
  <c r="AH11" i="31"/>
  <c r="AI11" i="31"/>
  <c r="AJ11" i="31"/>
  <c r="AK11" i="31"/>
  <c r="AL11" i="31"/>
  <c r="AM11" i="31"/>
  <c r="AN11" i="31"/>
  <c r="AO11" i="31"/>
  <c r="AP11" i="31"/>
  <c r="AQ11" i="31"/>
  <c r="AF11" i="31"/>
  <c r="Y11" i="31"/>
  <c r="Z11" i="31"/>
  <c r="AA11" i="31"/>
  <c r="AB11" i="31"/>
  <c r="AC11" i="31"/>
  <c r="AD11" i="31"/>
  <c r="AE11" i="31"/>
  <c r="X11" i="31"/>
  <c r="F9" i="31"/>
  <c r="E9" i="31"/>
  <c r="Z9" i="31" s="1"/>
  <c r="Z10" i="31" s="1"/>
  <c r="E12" i="37" l="1"/>
  <c r="D11" i="37"/>
  <c r="E11" i="37"/>
  <c r="D29" i="35"/>
  <c r="F145" i="31"/>
  <c r="F146" i="31"/>
  <c r="E128" i="31"/>
  <c r="X111" i="31"/>
  <c r="AA25" i="31"/>
  <c r="E58" i="31"/>
  <c r="AJ128" i="31"/>
  <c r="D171" i="31"/>
  <c r="AE10" i="32"/>
  <c r="AF11" i="37" s="1"/>
  <c r="AM10" i="32"/>
  <c r="AN11" i="37" s="1"/>
  <c r="AJ10" i="32"/>
  <c r="AK11" i="37" s="1"/>
  <c r="AN128" i="31"/>
  <c r="D119" i="31"/>
  <c r="AF10" i="32"/>
  <c r="AG11" i="37" s="1"/>
  <c r="AN10" i="32"/>
  <c r="AO11" i="37" s="1"/>
  <c r="AF128" i="31"/>
  <c r="W173" i="31"/>
  <c r="AL31" i="31"/>
  <c r="AL73" i="31" s="1"/>
  <c r="AG10" i="32"/>
  <c r="AH11" i="37" s="1"/>
  <c r="AK10" i="32"/>
  <c r="AL11" i="37" s="1"/>
  <c r="AO10" i="32"/>
  <c r="AP11" i="37" s="1"/>
  <c r="AH128" i="31"/>
  <c r="AL128" i="31"/>
  <c r="AP128" i="31"/>
  <c r="D128" i="31"/>
  <c r="AG128" i="31"/>
  <c r="AK128" i="31"/>
  <c r="AO128" i="31"/>
  <c r="AH10" i="32"/>
  <c r="AI11" i="37" s="1"/>
  <c r="AL10" i="32"/>
  <c r="AM11" i="37" s="1"/>
  <c r="AP10" i="32"/>
  <c r="AQ11" i="37" s="1"/>
  <c r="X116" i="31"/>
  <c r="AI128" i="31"/>
  <c r="AM128" i="31"/>
  <c r="AB90" i="31"/>
  <c r="Y29" i="31"/>
  <c r="Y72" i="31" s="1"/>
  <c r="AC90" i="31"/>
  <c r="AB31" i="31"/>
  <c r="AB73" i="31" s="1"/>
  <c r="Y90" i="31"/>
  <c r="AB111" i="31"/>
  <c r="AG15" i="31"/>
  <c r="AG16" i="31" s="1"/>
  <c r="AG29" i="31" s="1"/>
  <c r="AG72" i="31" s="1"/>
  <c r="AH21" i="31"/>
  <c r="AH22" i="31" s="1"/>
  <c r="AH31" i="31" s="1"/>
  <c r="AH73" i="31" s="1"/>
  <c r="AA112" i="31"/>
  <c r="AC111" i="31"/>
  <c r="AM13" i="31"/>
  <c r="AN15" i="31"/>
  <c r="AN16" i="31" s="1"/>
  <c r="AN29" i="31" s="1"/>
  <c r="AN72" i="31" s="1"/>
  <c r="X90" i="31"/>
  <c r="AD90" i="31"/>
  <c r="AD112" i="31"/>
  <c r="AL29" i="31"/>
  <c r="AL72" i="31" s="1"/>
  <c r="AE113" i="31"/>
  <c r="Y112" i="31"/>
  <c r="AE112" i="31"/>
  <c r="X113" i="31"/>
  <c r="AF15" i="31"/>
  <c r="AF16" i="31" s="1"/>
  <c r="AD88" i="31"/>
  <c r="Z90" i="31"/>
  <c r="AD93" i="31"/>
  <c r="Z112" i="31"/>
  <c r="AB113" i="31"/>
  <c r="AB116" i="31"/>
  <c r="AA113" i="31"/>
  <c r="D74" i="31"/>
  <c r="N5" i="32"/>
  <c r="AB89" i="31"/>
  <c r="X89" i="31"/>
  <c r="AE89" i="31"/>
  <c r="AA89" i="31"/>
  <c r="AB94" i="31"/>
  <c r="X94" i="31"/>
  <c r="AE94" i="31"/>
  <c r="AA94" i="31"/>
  <c r="Z88" i="31"/>
  <c r="AD89" i="31"/>
  <c r="Z91" i="31"/>
  <c r="Z93" i="31"/>
  <c r="Z94" i="31"/>
  <c r="Z114" i="31"/>
  <c r="AD114" i="31"/>
  <c r="W114" i="31"/>
  <c r="AA114" i="31"/>
  <c r="AE114" i="31"/>
  <c r="V114" i="31"/>
  <c r="V120" i="31" s="1"/>
  <c r="X114" i="31"/>
  <c r="J5" i="32"/>
  <c r="Y89" i="31"/>
  <c r="AC94" i="31"/>
  <c r="AE111" i="31"/>
  <c r="Z111" i="31"/>
  <c r="AD111" i="31"/>
  <c r="Y111" i="31"/>
  <c r="AC114" i="31"/>
  <c r="D129" i="31"/>
  <c r="E129" i="31"/>
  <c r="AB91" i="31"/>
  <c r="X91" i="31"/>
  <c r="AE91" i="31"/>
  <c r="AA91" i="31"/>
  <c r="AD91" i="31"/>
  <c r="Y9" i="31"/>
  <c r="Y10" i="31" s="1"/>
  <c r="AE15" i="31"/>
  <c r="AE16" i="31" s="1"/>
  <c r="AE29" i="31" s="1"/>
  <c r="AE72" i="31" s="1"/>
  <c r="AQ15" i="31"/>
  <c r="AQ16" i="31" s="1"/>
  <c r="AQ29" i="31" s="1"/>
  <c r="AQ72" i="31" s="1"/>
  <c r="AP15" i="31"/>
  <c r="AP16" i="31" s="1"/>
  <c r="AP29" i="31" s="1"/>
  <c r="AP72" i="31" s="1"/>
  <c r="AH15" i="31"/>
  <c r="AH16" i="31" s="1"/>
  <c r="AH29" i="31" s="1"/>
  <c r="AH72" i="31" s="1"/>
  <c r="AK15" i="31"/>
  <c r="AK16" i="31" s="1"/>
  <c r="AK29" i="31" s="1"/>
  <c r="AK72" i="31" s="1"/>
  <c r="AQ21" i="31"/>
  <c r="AQ22" i="31" s="1"/>
  <c r="AQ31" i="31" s="1"/>
  <c r="AQ73" i="31" s="1"/>
  <c r="AG21" i="31"/>
  <c r="AG22" i="31" s="1"/>
  <c r="AG31" i="31" s="1"/>
  <c r="AG73" i="31" s="1"/>
  <c r="AN21" i="31"/>
  <c r="AN22" i="31" s="1"/>
  <c r="AN31" i="31" s="1"/>
  <c r="AN73" i="31" s="1"/>
  <c r="AB88" i="31"/>
  <c r="X88" i="31"/>
  <c r="Y88" i="31"/>
  <c r="AC88" i="31"/>
  <c r="AB93" i="31"/>
  <c r="X93" i="31"/>
  <c r="AE93" i="31"/>
  <c r="AA93" i="31"/>
  <c r="AA88" i="31"/>
  <c r="AC89" i="31"/>
  <c r="Y91" i="31"/>
  <c r="Y93" i="31"/>
  <c r="Y94" i="31"/>
  <c r="Z116" i="31"/>
  <c r="AD116" i="31"/>
  <c r="AA116" i="31"/>
  <c r="AE116" i="31"/>
  <c r="Y116" i="31"/>
  <c r="Y114" i="31"/>
  <c r="X13" i="31"/>
  <c r="AF13" i="31"/>
  <c r="AN13" i="31"/>
  <c r="AJ13" i="31"/>
  <c r="I5" i="32"/>
  <c r="Q5" i="32"/>
  <c r="AA90" i="31"/>
  <c r="AD113" i="31"/>
  <c r="Z113" i="31"/>
  <c r="AC113" i="31"/>
  <c r="X112" i="31"/>
  <c r="AC112" i="31"/>
  <c r="W111" i="31"/>
  <c r="AA111" i="31"/>
  <c r="AE13" i="31"/>
  <c r="AA13" i="31"/>
  <c r="AI13" i="31"/>
  <c r="AQ13" i="31"/>
  <c r="AE21" i="31"/>
  <c r="AE22" i="31" s="1"/>
  <c r="AE31" i="31" s="1"/>
  <c r="AE73" i="31" s="1"/>
  <c r="X21" i="31"/>
  <c r="X22" i="31" s="1"/>
  <c r="X31" i="31" s="1"/>
  <c r="X73" i="31" s="1"/>
  <c r="AC21" i="31"/>
  <c r="AC22" i="31" s="1"/>
  <c r="AC31" i="31" s="1"/>
  <c r="AC73" i="31" s="1"/>
  <c r="AH9" i="31"/>
  <c r="AH10" i="31" s="1"/>
  <c r="AG9" i="31"/>
  <c r="AG10" i="31" s="1"/>
  <c r="AK9" i="31"/>
  <c r="Y21" i="31"/>
  <c r="Y22" i="31" s="1"/>
  <c r="Y31" i="31" s="1"/>
  <c r="Y73" i="31" s="1"/>
  <c r="AP13" i="31"/>
  <c r="AH13" i="31"/>
  <c r="AO21" i="31"/>
  <c r="AO22" i="31" s="1"/>
  <c r="AO31" i="31" s="1"/>
  <c r="AO73" i="31" s="1"/>
  <c r="AL13" i="31"/>
  <c r="AB15" i="31"/>
  <c r="AB16" i="31" s="1"/>
  <c r="AJ21" i="31"/>
  <c r="AJ22" i="31" s="1"/>
  <c r="AJ31" i="31" s="1"/>
  <c r="AJ73" i="31" s="1"/>
  <c r="AP25" i="31"/>
  <c r="AC9" i="31"/>
  <c r="AC10" i="31" s="1"/>
  <c r="AO13" i="31"/>
  <c r="AK13" i="31"/>
  <c r="AG13" i="31"/>
  <c r="AC15" i="31"/>
  <c r="AC16" i="31" s="1"/>
  <c r="AC29" i="31" s="1"/>
  <c r="AC72" i="31" s="1"/>
  <c r="AJ15" i="31"/>
  <c r="AJ16" i="31" s="1"/>
  <c r="AJ29" i="31" s="1"/>
  <c r="AJ72" i="31" s="1"/>
  <c r="AO15" i="31"/>
  <c r="AO16" i="31" s="1"/>
  <c r="AO29" i="31" s="1"/>
  <c r="AO72" i="31" s="1"/>
  <c r="AF21" i="31"/>
  <c r="AF22" i="31" s="1"/>
  <c r="AF31" i="31" s="1"/>
  <c r="AF73" i="31" s="1"/>
  <c r="AK21" i="31"/>
  <c r="AK22" i="31" s="1"/>
  <c r="AK31" i="31" s="1"/>
  <c r="AK73" i="31" s="1"/>
  <c r="AP21" i="31"/>
  <c r="AP22" i="31" s="1"/>
  <c r="X29" i="31"/>
  <c r="X72" i="31" s="1"/>
  <c r="AF29" i="31"/>
  <c r="AF72" i="31" s="1"/>
  <c r="Z21" i="31"/>
  <c r="Z22" i="31" s="1"/>
  <c r="Z31" i="31" s="1"/>
  <c r="Z73" i="31" s="1"/>
  <c r="AD21" i="31"/>
  <c r="AD22" i="31" s="1"/>
  <c r="AD31" i="31" s="1"/>
  <c r="AD73" i="31" s="1"/>
  <c r="AB13" i="31"/>
  <c r="AA21" i="31"/>
  <c r="AA22" i="31" s="1"/>
  <c r="AI21" i="31"/>
  <c r="AI22" i="31" s="1"/>
  <c r="AI31" i="31" s="1"/>
  <c r="AI73" i="31" s="1"/>
  <c r="AM21" i="31"/>
  <c r="AM22" i="31" s="1"/>
  <c r="AM31" i="31" s="1"/>
  <c r="AM73" i="31" s="1"/>
  <c r="AB19" i="31"/>
  <c r="AD13" i="31"/>
  <c r="Z13" i="31"/>
  <c r="Z27" i="31" s="1"/>
  <c r="Z71" i="31" s="1"/>
  <c r="Z15" i="31"/>
  <c r="Z16" i="31" s="1"/>
  <c r="Z29" i="31" s="1"/>
  <c r="Z72" i="31" s="1"/>
  <c r="AD15" i="31"/>
  <c r="AD16" i="31" s="1"/>
  <c r="AD29" i="31" s="1"/>
  <c r="AD72" i="31" s="1"/>
  <c r="AC13" i="31"/>
  <c r="Y13" i="31"/>
  <c r="AA15" i="31"/>
  <c r="AA16" i="31" s="1"/>
  <c r="AA29" i="31" s="1"/>
  <c r="AA72" i="31" s="1"/>
  <c r="AI15" i="31"/>
  <c r="AI16" i="31" s="1"/>
  <c r="AI29" i="31" s="1"/>
  <c r="AI72" i="31" s="1"/>
  <c r="AM15" i="31"/>
  <c r="AM16" i="31" s="1"/>
  <c r="AM29" i="31" s="1"/>
  <c r="AM72" i="31" s="1"/>
  <c r="AO9" i="31"/>
  <c r="AB9" i="31"/>
  <c r="AB10" i="31" s="1"/>
  <c r="AN9" i="31"/>
  <c r="AJ9" i="31"/>
  <c r="AE9" i="31"/>
  <c r="AA9" i="31"/>
  <c r="AQ9" i="31"/>
  <c r="AM9" i="31"/>
  <c r="AI9" i="31"/>
  <c r="AD9" i="31"/>
  <c r="AD10" i="31" s="1"/>
  <c r="AP9" i="31"/>
  <c r="AL9" i="31"/>
  <c r="Y49" i="31"/>
  <c r="X49" i="31"/>
  <c r="W49" i="31"/>
  <c r="V49" i="31"/>
  <c r="U49" i="31"/>
  <c r="B48" i="31"/>
  <c r="B47" i="31"/>
  <c r="B46" i="31"/>
  <c r="B45" i="31"/>
  <c r="F11" i="37" l="1"/>
  <c r="X120" i="31"/>
  <c r="AD120" i="31"/>
  <c r="W120" i="31"/>
  <c r="Z120" i="31"/>
  <c r="AE120" i="31"/>
  <c r="AC120" i="31"/>
  <c r="AB120" i="31"/>
  <c r="AA120" i="31"/>
  <c r="F129" i="31"/>
  <c r="Y120" i="31"/>
  <c r="F128" i="31"/>
  <c r="AC27" i="31"/>
  <c r="AC71" i="31" s="1"/>
  <c r="AC74" i="31" s="1"/>
  <c r="AB5" i="32" s="1"/>
  <c r="C5" i="32"/>
  <c r="F72" i="31"/>
  <c r="Y27" i="31"/>
  <c r="Y71" i="31" s="1"/>
  <c r="Y74" i="31" s="1"/>
  <c r="X5" i="32" s="1"/>
  <c r="Z74" i="31"/>
  <c r="AP31" i="31"/>
  <c r="AP73" i="31" s="1"/>
  <c r="F73" i="31" s="1"/>
  <c r="AB29" i="31"/>
  <c r="AB72" i="31" s="1"/>
  <c r="E72" i="31" s="1"/>
  <c r="AG27" i="31"/>
  <c r="AG71" i="31" s="1"/>
  <c r="AG74" i="31" s="1"/>
  <c r="AH27" i="31"/>
  <c r="AH71" i="31" s="1"/>
  <c r="AH74" i="31" s="1"/>
  <c r="AG5" i="32" s="1"/>
  <c r="AM10" i="31"/>
  <c r="AM27" i="31" s="1"/>
  <c r="AM71" i="31" s="1"/>
  <c r="AM74" i="31" s="1"/>
  <c r="AJ10" i="31"/>
  <c r="AJ27" i="31" s="1"/>
  <c r="AJ71" i="31" s="1"/>
  <c r="AJ74" i="31" s="1"/>
  <c r="AP10" i="31"/>
  <c r="AP27" i="31" s="1"/>
  <c r="AP71" i="31" s="1"/>
  <c r="AQ10" i="31"/>
  <c r="AQ27" i="31" s="1"/>
  <c r="AQ71" i="31" s="1"/>
  <c r="AQ74" i="31" s="1"/>
  <c r="AN10" i="31"/>
  <c r="AN27" i="31" s="1"/>
  <c r="AN71" i="31" s="1"/>
  <c r="AN74" i="31" s="1"/>
  <c r="AL10" i="31"/>
  <c r="AL27" i="31" s="1"/>
  <c r="AL71" i="31" s="1"/>
  <c r="AL74" i="31" s="1"/>
  <c r="E22" i="31"/>
  <c r="AA31" i="31"/>
  <c r="AA73" i="31" s="1"/>
  <c r="E73" i="31" s="1"/>
  <c r="AA10" i="31"/>
  <c r="AA27" i="31" s="1"/>
  <c r="AA71" i="31" s="1"/>
  <c r="F22" i="31"/>
  <c r="AI10" i="31"/>
  <c r="AI27" i="31" s="1"/>
  <c r="AI71" i="31" s="1"/>
  <c r="AI74" i="31" s="1"/>
  <c r="AE10" i="31"/>
  <c r="AE27" i="31" s="1"/>
  <c r="AE71" i="31" s="1"/>
  <c r="AE74" i="31" s="1"/>
  <c r="AO10" i="31"/>
  <c r="AO27" i="31" s="1"/>
  <c r="AO71" i="31" s="1"/>
  <c r="AO74" i="31" s="1"/>
  <c r="E16" i="31"/>
  <c r="AK10" i="31"/>
  <c r="AK27" i="31" s="1"/>
  <c r="AK71" i="31" s="1"/>
  <c r="AK74" i="31" s="1"/>
  <c r="F16" i="31"/>
  <c r="AB27" i="31"/>
  <c r="AB71" i="31" s="1"/>
  <c r="AD27" i="31"/>
  <c r="AD71" i="31" s="1"/>
  <c r="AD74" i="31" s="1"/>
  <c r="J49" i="31"/>
  <c r="N49" i="31"/>
  <c r="R49" i="31"/>
  <c r="E48" i="31"/>
  <c r="K49" i="31"/>
  <c r="O49" i="31"/>
  <c r="S49" i="31"/>
  <c r="AQ49" i="31"/>
  <c r="AE49" i="31"/>
  <c r="AA49" i="31"/>
  <c r="AI49" i="31"/>
  <c r="F45" i="31"/>
  <c r="AM49" i="31"/>
  <c r="AB49" i="31"/>
  <c r="AJ49" i="31"/>
  <c r="AF49" i="31"/>
  <c r="AN49" i="31"/>
  <c r="E46" i="31"/>
  <c r="AC49" i="31"/>
  <c r="AG49" i="31"/>
  <c r="AK49" i="31"/>
  <c r="AO49" i="31"/>
  <c r="D47" i="31"/>
  <c r="E47" i="31"/>
  <c r="D48" i="31"/>
  <c r="H49" i="31"/>
  <c r="L49" i="31"/>
  <c r="P49" i="31"/>
  <c r="Z49" i="31"/>
  <c r="AD49" i="31"/>
  <c r="AH49" i="31"/>
  <c r="AL49" i="31"/>
  <c r="AP49" i="31"/>
  <c r="D46" i="31"/>
  <c r="I49" i="31"/>
  <c r="M49" i="31"/>
  <c r="Q49" i="31"/>
  <c r="F47" i="31"/>
  <c r="F48" i="31"/>
  <c r="D45" i="31"/>
  <c r="F46" i="31"/>
  <c r="E45" i="31"/>
  <c r="E120" i="31" l="1"/>
  <c r="AP74" i="31"/>
  <c r="AO5" i="32" s="1"/>
  <c r="AB74" i="31"/>
  <c r="AA5" i="32" s="1"/>
  <c r="AA74" i="31"/>
  <c r="Z5" i="32" s="1"/>
  <c r="AD5" i="32"/>
  <c r="AM5" i="32"/>
  <c r="AL5" i="32"/>
  <c r="AJ5" i="32"/>
  <c r="AP5" i="32"/>
  <c r="AC5" i="32"/>
  <c r="AH5" i="32"/>
  <c r="Y5" i="32"/>
  <c r="AN5" i="32"/>
  <c r="AK5" i="32"/>
  <c r="AI5" i="32"/>
  <c r="AF5" i="32"/>
  <c r="E49" i="31"/>
  <c r="F49" i="31"/>
  <c r="D49" i="31"/>
  <c r="AQ94" i="31" l="1"/>
  <c r="AP94" i="31"/>
  <c r="AO94" i="31"/>
  <c r="AN94" i="31"/>
  <c r="AM94" i="31"/>
  <c r="AL94" i="31"/>
  <c r="AK94" i="31"/>
  <c r="AJ94" i="31"/>
  <c r="AI94" i="31"/>
  <c r="AH94" i="31"/>
  <c r="AG94" i="31"/>
  <c r="AF94" i="31"/>
  <c r="S94" i="31"/>
  <c r="R94" i="31"/>
  <c r="Q94" i="31"/>
  <c r="P94" i="31"/>
  <c r="O94" i="31"/>
  <c r="N94" i="31"/>
  <c r="M94" i="31"/>
  <c r="L94" i="31"/>
  <c r="K94" i="31"/>
  <c r="J94" i="31"/>
  <c r="I94" i="31"/>
  <c r="H94" i="31"/>
  <c r="B94" i="31"/>
  <c r="AQ93" i="31"/>
  <c r="AP93" i="31"/>
  <c r="AO93" i="31"/>
  <c r="AN93" i="31"/>
  <c r="AM93" i="31"/>
  <c r="AL93" i="31"/>
  <c r="AK93" i="31"/>
  <c r="AJ93" i="31"/>
  <c r="AI93" i="31"/>
  <c r="AH93" i="31"/>
  <c r="AG93" i="31"/>
  <c r="AF93" i="31"/>
  <c r="S93" i="31"/>
  <c r="R93" i="31"/>
  <c r="Q93" i="31"/>
  <c r="P93" i="31"/>
  <c r="O93" i="31"/>
  <c r="N93" i="31"/>
  <c r="M93" i="31"/>
  <c r="L93" i="31"/>
  <c r="K93" i="31"/>
  <c r="J93" i="31"/>
  <c r="I93" i="31"/>
  <c r="H93" i="31"/>
  <c r="B93" i="31"/>
  <c r="AQ92" i="31"/>
  <c r="AP92" i="31"/>
  <c r="AO92" i="31"/>
  <c r="AN92" i="31"/>
  <c r="AM92" i="31"/>
  <c r="AL92" i="31"/>
  <c r="AK92" i="31"/>
  <c r="AJ92" i="31"/>
  <c r="AI92" i="31"/>
  <c r="AH92" i="31"/>
  <c r="AG92" i="31"/>
  <c r="AF92" i="31"/>
  <c r="S92" i="31"/>
  <c r="R92" i="31"/>
  <c r="Q92" i="31"/>
  <c r="P92" i="31"/>
  <c r="O92" i="31"/>
  <c r="N92" i="31"/>
  <c r="M92" i="31"/>
  <c r="L92" i="31"/>
  <c r="K92" i="31"/>
  <c r="J92" i="31"/>
  <c r="I92" i="31"/>
  <c r="H92" i="31"/>
  <c r="B92" i="31"/>
  <c r="AQ91" i="31"/>
  <c r="AP91" i="31"/>
  <c r="AO91" i="31"/>
  <c r="AN91" i="31"/>
  <c r="AM91" i="31"/>
  <c r="AL91" i="31"/>
  <c r="AK91" i="31"/>
  <c r="AJ91" i="31"/>
  <c r="AI91" i="31"/>
  <c r="AH91" i="31"/>
  <c r="AG91" i="31"/>
  <c r="AF91" i="31"/>
  <c r="S91" i="31"/>
  <c r="R91" i="31"/>
  <c r="Q91" i="31"/>
  <c r="P91" i="31"/>
  <c r="O91" i="31"/>
  <c r="N91" i="31"/>
  <c r="M91" i="31"/>
  <c r="L91" i="31"/>
  <c r="K91" i="31"/>
  <c r="J91" i="31"/>
  <c r="I91" i="31"/>
  <c r="H91" i="31"/>
  <c r="B91" i="31"/>
  <c r="AQ90" i="31"/>
  <c r="AP90" i="31"/>
  <c r="AO90" i="31"/>
  <c r="AN90" i="31"/>
  <c r="AM90" i="31"/>
  <c r="AL90" i="31"/>
  <c r="AK90" i="31"/>
  <c r="AJ90" i="31"/>
  <c r="AI90" i="31"/>
  <c r="AH90" i="31"/>
  <c r="AG90" i="31"/>
  <c r="AF90" i="31"/>
  <c r="S90" i="31"/>
  <c r="R90" i="31"/>
  <c r="Q90" i="31"/>
  <c r="P90" i="31"/>
  <c r="O90" i="31"/>
  <c r="N90" i="31"/>
  <c r="M90" i="31"/>
  <c r="L90" i="31"/>
  <c r="K90" i="31"/>
  <c r="J90" i="31"/>
  <c r="I90" i="31"/>
  <c r="H90" i="31"/>
  <c r="B90" i="31"/>
  <c r="AQ89" i="31"/>
  <c r="AP89" i="31"/>
  <c r="AO89" i="31"/>
  <c r="AN89" i="31"/>
  <c r="AM89" i="31"/>
  <c r="AL89" i="31"/>
  <c r="AK89" i="31"/>
  <c r="AJ89" i="31"/>
  <c r="AI89" i="31"/>
  <c r="AH89" i="31"/>
  <c r="AG89" i="31"/>
  <c r="AF89" i="31"/>
  <c r="S89" i="31"/>
  <c r="R89" i="31"/>
  <c r="Q89" i="31"/>
  <c r="P89" i="31"/>
  <c r="O89" i="31"/>
  <c r="N89" i="31"/>
  <c r="M89" i="31"/>
  <c r="L89" i="31"/>
  <c r="K89" i="31"/>
  <c r="J89" i="31"/>
  <c r="I89" i="31"/>
  <c r="H89" i="31"/>
  <c r="B89" i="31"/>
  <c r="AQ88" i="31"/>
  <c r="AP88" i="31"/>
  <c r="AO88" i="31"/>
  <c r="AN88" i="31"/>
  <c r="AM88" i="31"/>
  <c r="AL88" i="31"/>
  <c r="AK88" i="31"/>
  <c r="AJ88" i="31"/>
  <c r="AI88" i="31"/>
  <c r="AH88" i="31"/>
  <c r="AG88" i="31"/>
  <c r="AF88" i="31"/>
  <c r="S88" i="31"/>
  <c r="R88" i="31"/>
  <c r="Q88" i="31"/>
  <c r="P88" i="31"/>
  <c r="O88" i="31"/>
  <c r="N88" i="31"/>
  <c r="M88" i="31"/>
  <c r="L88" i="31"/>
  <c r="K88" i="31"/>
  <c r="J88" i="31"/>
  <c r="I88" i="31"/>
  <c r="H88" i="31"/>
  <c r="B88" i="31"/>
  <c r="E92" i="31" l="1"/>
  <c r="D91" i="31"/>
  <c r="M95" i="31"/>
  <c r="L6" i="32" s="1"/>
  <c r="Q95" i="31"/>
  <c r="P6" i="32" s="1"/>
  <c r="U95" i="31"/>
  <c r="T6" i="32" s="1"/>
  <c r="Y95" i="31"/>
  <c r="X6" i="32" s="1"/>
  <c r="AC95" i="31"/>
  <c r="AB6" i="32" s="1"/>
  <c r="AK95" i="31"/>
  <c r="AJ6" i="32" s="1"/>
  <c r="AO95" i="31"/>
  <c r="AN6" i="32" s="1"/>
  <c r="H95" i="31"/>
  <c r="G6" i="32" s="1"/>
  <c r="L95" i="31"/>
  <c r="K6" i="32" s="1"/>
  <c r="P95" i="31"/>
  <c r="O6" i="32" s="1"/>
  <c r="X95" i="31"/>
  <c r="W6" i="32" s="1"/>
  <c r="AB95" i="31"/>
  <c r="AA6" i="32" s="1"/>
  <c r="AJ95" i="31"/>
  <c r="AI6" i="32" s="1"/>
  <c r="AN95" i="31"/>
  <c r="AM6" i="32" s="1"/>
  <c r="D90" i="31"/>
  <c r="E88" i="31"/>
  <c r="O95" i="31"/>
  <c r="N6" i="32" s="1"/>
  <c r="W95" i="31"/>
  <c r="V6" i="32" s="1"/>
  <c r="AE95" i="31"/>
  <c r="AD6" i="32" s="1"/>
  <c r="AI95" i="31"/>
  <c r="AH6" i="32" s="1"/>
  <c r="AM95" i="31"/>
  <c r="AL6" i="32" s="1"/>
  <c r="D92" i="31"/>
  <c r="F92" i="31"/>
  <c r="D93" i="31"/>
  <c r="E93" i="31"/>
  <c r="F93" i="31"/>
  <c r="E91" i="31"/>
  <c r="F91" i="31"/>
  <c r="K95" i="31"/>
  <c r="J6" i="32" s="1"/>
  <c r="S95" i="31"/>
  <c r="R6" i="32" s="1"/>
  <c r="AA95" i="31"/>
  <c r="Z6" i="32" s="1"/>
  <c r="AQ95" i="31"/>
  <c r="AP6" i="32" s="1"/>
  <c r="D94" i="31"/>
  <c r="E90" i="31"/>
  <c r="F94" i="31"/>
  <c r="D88" i="31"/>
  <c r="I95" i="31"/>
  <c r="H6" i="32" s="1"/>
  <c r="F88" i="31"/>
  <c r="AG95" i="31"/>
  <c r="AF6" i="32" s="1"/>
  <c r="D89" i="31"/>
  <c r="F90" i="31"/>
  <c r="E94" i="31"/>
  <c r="J95" i="31"/>
  <c r="I6" i="32" s="1"/>
  <c r="N95" i="31"/>
  <c r="M6" i="32" s="1"/>
  <c r="R95" i="31"/>
  <c r="Q6" i="32" s="1"/>
  <c r="V95" i="31"/>
  <c r="U6" i="32" s="1"/>
  <c r="Z95" i="31"/>
  <c r="Y6" i="32" s="1"/>
  <c r="AD95" i="31"/>
  <c r="AC6" i="32" s="1"/>
  <c r="AH95" i="31"/>
  <c r="AG6" i="32" s="1"/>
  <c r="AL95" i="31"/>
  <c r="AK6" i="32" s="1"/>
  <c r="AP95" i="31"/>
  <c r="AO6" i="32" s="1"/>
  <c r="E89" i="31"/>
  <c r="S6" i="32"/>
  <c r="F89" i="31"/>
  <c r="AF95" i="31"/>
  <c r="AE6" i="32" s="1"/>
  <c r="AH199" i="6"/>
  <c r="AF200" i="6"/>
  <c r="AP29" i="32"/>
  <c r="AO29" i="32"/>
  <c r="AN29" i="32"/>
  <c r="AM29" i="32"/>
  <c r="AL29" i="32"/>
  <c r="AK29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AP28" i="32"/>
  <c r="AQ15" i="37" s="1"/>
  <c r="AO28" i="32"/>
  <c r="AP15" i="37" s="1"/>
  <c r="AN28" i="32"/>
  <c r="AO15" i="37" s="1"/>
  <c r="AM28" i="32"/>
  <c r="AN15" i="37" s="1"/>
  <c r="AL28" i="32"/>
  <c r="AM15" i="37" s="1"/>
  <c r="AK28" i="32"/>
  <c r="AL15" i="37" s="1"/>
  <c r="AJ28" i="32"/>
  <c r="AK15" i="37" s="1"/>
  <c r="AI28" i="32"/>
  <c r="AJ15" i="37" s="1"/>
  <c r="AH28" i="32"/>
  <c r="AI15" i="37" s="1"/>
  <c r="AG28" i="32"/>
  <c r="AH15" i="37" s="1"/>
  <c r="AF28" i="32"/>
  <c r="AG15" i="37" s="1"/>
  <c r="AE28" i="32"/>
  <c r="AF15" i="37" s="1"/>
  <c r="AD28" i="32"/>
  <c r="AE15" i="37" s="1"/>
  <c r="AC28" i="32"/>
  <c r="AD15" i="37" s="1"/>
  <c r="AB28" i="32"/>
  <c r="AC15" i="37" s="1"/>
  <c r="AA28" i="32"/>
  <c r="AB15" i="37" s="1"/>
  <c r="Z28" i="32"/>
  <c r="AA15" i="37" s="1"/>
  <c r="Y28" i="32"/>
  <c r="Z15" i="37" s="1"/>
  <c r="X28" i="32"/>
  <c r="Y15" i="37" s="1"/>
  <c r="W28" i="32"/>
  <c r="X15" i="37" s="1"/>
  <c r="V28" i="32"/>
  <c r="W15" i="37" s="1"/>
  <c r="U28" i="32"/>
  <c r="V15" i="37" s="1"/>
  <c r="T28" i="32"/>
  <c r="U15" i="37" s="1"/>
  <c r="S28" i="32"/>
  <c r="T15" i="37" s="1"/>
  <c r="R28" i="32"/>
  <c r="S15" i="37" s="1"/>
  <c r="Q28" i="32"/>
  <c r="R15" i="37" s="1"/>
  <c r="P28" i="32"/>
  <c r="Q15" i="37" s="1"/>
  <c r="O28" i="32"/>
  <c r="P15" i="37" s="1"/>
  <c r="N28" i="32"/>
  <c r="O15" i="37" s="1"/>
  <c r="M28" i="32"/>
  <c r="N15" i="37" s="1"/>
  <c r="L28" i="32"/>
  <c r="M15" i="37" s="1"/>
  <c r="K28" i="32"/>
  <c r="L15" i="37" s="1"/>
  <c r="J28" i="32"/>
  <c r="K15" i="37" s="1"/>
  <c r="I28" i="32"/>
  <c r="J15" i="37" s="1"/>
  <c r="H28" i="32"/>
  <c r="I15" i="37" s="1"/>
  <c r="G28" i="32"/>
  <c r="H15" i="37" s="1"/>
  <c r="E27" i="32"/>
  <c r="D27" i="32"/>
  <c r="C27" i="32"/>
  <c r="E26" i="32"/>
  <c r="D26" i="32"/>
  <c r="C26" i="32"/>
  <c r="AP23" i="32"/>
  <c r="AO23" i="32"/>
  <c r="AN23" i="32"/>
  <c r="AM23" i="32"/>
  <c r="AL23" i="32"/>
  <c r="AK23" i="32"/>
  <c r="AJ23" i="32"/>
  <c r="AI23" i="32"/>
  <c r="AH23" i="32"/>
  <c r="AG23" i="32"/>
  <c r="AF23" i="32"/>
  <c r="AE23" i="32"/>
  <c r="AD23" i="32"/>
  <c r="AC23" i="32"/>
  <c r="AB23" i="32"/>
  <c r="AA23" i="32"/>
  <c r="Z23" i="32"/>
  <c r="Y23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J23" i="32"/>
  <c r="I23" i="32"/>
  <c r="H23" i="32"/>
  <c r="G23" i="32"/>
  <c r="E22" i="32"/>
  <c r="D22" i="32"/>
  <c r="C22" i="32"/>
  <c r="E21" i="32"/>
  <c r="E23" i="32" s="1"/>
  <c r="D21" i="32"/>
  <c r="D23" i="32" s="1"/>
  <c r="C21" i="32"/>
  <c r="E18" i="32"/>
  <c r="D18" i="32"/>
  <c r="C18" i="32"/>
  <c r="E17" i="32"/>
  <c r="D17" i="32"/>
  <c r="C17" i="32"/>
  <c r="E16" i="32"/>
  <c r="D16" i="32"/>
  <c r="C16" i="32"/>
  <c r="H1" i="32"/>
  <c r="I1" i="32" s="1"/>
  <c r="J1" i="32" s="1"/>
  <c r="K1" i="32" s="1"/>
  <c r="L1" i="32" s="1"/>
  <c r="M1" i="32" s="1"/>
  <c r="N1" i="32" s="1"/>
  <c r="O1" i="32" s="1"/>
  <c r="P1" i="32" s="1"/>
  <c r="Q1" i="32" s="1"/>
  <c r="R1" i="32" s="1"/>
  <c r="S1" i="32" s="1"/>
  <c r="T1" i="32" s="1"/>
  <c r="U1" i="32" s="1"/>
  <c r="V1" i="32" s="1"/>
  <c r="W1" i="32" s="1"/>
  <c r="X1" i="32" s="1"/>
  <c r="Y1" i="32" s="1"/>
  <c r="Z1" i="32" s="1"/>
  <c r="AA1" i="32" s="1"/>
  <c r="AB1" i="32" s="1"/>
  <c r="AC1" i="32" s="1"/>
  <c r="AD1" i="32" s="1"/>
  <c r="AE1" i="32" s="1"/>
  <c r="AF1" i="32" s="1"/>
  <c r="AG1" i="32" s="1"/>
  <c r="AH1" i="32" s="1"/>
  <c r="AI1" i="32" s="1"/>
  <c r="AJ1" i="32" s="1"/>
  <c r="AK1" i="32" s="1"/>
  <c r="AL1" i="32" s="1"/>
  <c r="AM1" i="32" s="1"/>
  <c r="AN1" i="32" s="1"/>
  <c r="AO1" i="32" s="1"/>
  <c r="AP1" i="32" s="1"/>
  <c r="AF170" i="31"/>
  <c r="AF173" i="31" s="1"/>
  <c r="E170" i="31"/>
  <c r="S170" i="31"/>
  <c r="R170" i="31"/>
  <c r="Q170" i="31"/>
  <c r="P170" i="31"/>
  <c r="O170" i="31"/>
  <c r="N170" i="31"/>
  <c r="M170" i="31"/>
  <c r="L170" i="31"/>
  <c r="K170" i="31"/>
  <c r="J170" i="31"/>
  <c r="I170" i="31"/>
  <c r="H170" i="31"/>
  <c r="B170" i="31"/>
  <c r="S169" i="31"/>
  <c r="R169" i="31"/>
  <c r="R173" i="31" s="1"/>
  <c r="Q169" i="31"/>
  <c r="Q173" i="31" s="1"/>
  <c r="P169" i="31"/>
  <c r="P173" i="31" s="1"/>
  <c r="O169" i="31"/>
  <c r="N169" i="31"/>
  <c r="N173" i="31" s="1"/>
  <c r="M169" i="31"/>
  <c r="M173" i="31" s="1"/>
  <c r="L169" i="31"/>
  <c r="L173" i="31" s="1"/>
  <c r="K169" i="31"/>
  <c r="J169" i="31"/>
  <c r="J173" i="31" s="1"/>
  <c r="I169" i="31"/>
  <c r="I173" i="31" s="1"/>
  <c r="H169" i="31"/>
  <c r="H173" i="31" s="1"/>
  <c r="F169" i="31"/>
  <c r="B169" i="31"/>
  <c r="P155" i="31"/>
  <c r="AQ137" i="31"/>
  <c r="AP11" i="32" s="1"/>
  <c r="AQ12" i="37" s="1"/>
  <c r="AP137" i="31"/>
  <c r="AO11" i="32" s="1"/>
  <c r="AP12" i="37" s="1"/>
  <c r="AO137" i="31"/>
  <c r="AN11" i="32" s="1"/>
  <c r="AO12" i="37" s="1"/>
  <c r="AN137" i="31"/>
  <c r="AM11" i="32" s="1"/>
  <c r="AN12" i="37" s="1"/>
  <c r="AM137" i="31"/>
  <c r="AL11" i="32" s="1"/>
  <c r="AM12" i="37" s="1"/>
  <c r="AL137" i="31"/>
  <c r="AK11" i="32" s="1"/>
  <c r="AL12" i="37" s="1"/>
  <c r="AK137" i="31"/>
  <c r="AJ11" i="32" s="1"/>
  <c r="AK12" i="37" s="1"/>
  <c r="AJ137" i="31"/>
  <c r="AI11" i="32" s="1"/>
  <c r="AJ12" i="37" s="1"/>
  <c r="AI137" i="31"/>
  <c r="AH11" i="32" s="1"/>
  <c r="AI12" i="37" s="1"/>
  <c r="AH137" i="31"/>
  <c r="AG11" i="32" s="1"/>
  <c r="AH12" i="37" s="1"/>
  <c r="AG137" i="31"/>
  <c r="AF11" i="32" s="1"/>
  <c r="AG12" i="37" s="1"/>
  <c r="AF137" i="31"/>
  <c r="AE11" i="32" s="1"/>
  <c r="AF12" i="37" s="1"/>
  <c r="S137" i="31"/>
  <c r="R11" i="32" s="1"/>
  <c r="S12" i="37" s="1"/>
  <c r="R137" i="31"/>
  <c r="Q11" i="32" s="1"/>
  <c r="R12" i="37" s="1"/>
  <c r="Q137" i="31"/>
  <c r="P11" i="32" s="1"/>
  <c r="Q12" i="37" s="1"/>
  <c r="P137" i="31"/>
  <c r="O11" i="32" s="1"/>
  <c r="P12" i="37" s="1"/>
  <c r="O137" i="31"/>
  <c r="N11" i="32" s="1"/>
  <c r="O12" i="37" s="1"/>
  <c r="N137" i="31"/>
  <c r="M11" i="32" s="1"/>
  <c r="N12" i="37" s="1"/>
  <c r="M137" i="31"/>
  <c r="L11" i="32" s="1"/>
  <c r="M12" i="37" s="1"/>
  <c r="L137" i="31"/>
  <c r="K11" i="32" s="1"/>
  <c r="L12" i="37" s="1"/>
  <c r="K137" i="31"/>
  <c r="J11" i="32" s="1"/>
  <c r="K12" i="37" s="1"/>
  <c r="J137" i="31"/>
  <c r="I11" i="32" s="1"/>
  <c r="J12" i="37" s="1"/>
  <c r="I137" i="31"/>
  <c r="H11" i="32" s="1"/>
  <c r="I12" i="37" s="1"/>
  <c r="H137" i="31"/>
  <c r="G11" i="32" s="1"/>
  <c r="H12" i="37" s="1"/>
  <c r="AQ118" i="31"/>
  <c r="AP118" i="31"/>
  <c r="AO118" i="31"/>
  <c r="AN118" i="31"/>
  <c r="AM118" i="31"/>
  <c r="AL118" i="31"/>
  <c r="AK118" i="31"/>
  <c r="AJ118" i="31"/>
  <c r="AI118" i="31"/>
  <c r="AH118" i="31"/>
  <c r="AG118" i="31"/>
  <c r="AF118" i="31"/>
  <c r="S118" i="31"/>
  <c r="R118" i="31"/>
  <c r="Q118" i="31"/>
  <c r="P118" i="31"/>
  <c r="O118" i="31"/>
  <c r="N118" i="31"/>
  <c r="M118" i="31"/>
  <c r="L118" i="31"/>
  <c r="K118" i="31"/>
  <c r="J118" i="31"/>
  <c r="I118" i="31"/>
  <c r="H118" i="31"/>
  <c r="B118" i="31"/>
  <c r="AQ117" i="31"/>
  <c r="AP117" i="31"/>
  <c r="AO117" i="31"/>
  <c r="AN117" i="31"/>
  <c r="AM117" i="31"/>
  <c r="AL117" i="31"/>
  <c r="AK117" i="31"/>
  <c r="AJ117" i="31"/>
  <c r="AI117" i="31"/>
  <c r="AH117" i="31"/>
  <c r="AG117" i="31"/>
  <c r="AF117" i="31"/>
  <c r="S117" i="31"/>
  <c r="R117" i="31"/>
  <c r="Q117" i="31"/>
  <c r="P117" i="31"/>
  <c r="O117" i="31"/>
  <c r="N117" i="31"/>
  <c r="M117" i="31"/>
  <c r="L117" i="31"/>
  <c r="K117" i="31"/>
  <c r="J117" i="31"/>
  <c r="I117" i="31"/>
  <c r="B117" i="31"/>
  <c r="AQ116" i="31"/>
  <c r="AP116" i="31"/>
  <c r="AO116" i="31"/>
  <c r="AN116" i="31"/>
  <c r="AM116" i="31"/>
  <c r="AL116" i="31"/>
  <c r="AK116" i="31"/>
  <c r="AJ116" i="31"/>
  <c r="AI116" i="31"/>
  <c r="AH116" i="31"/>
  <c r="AG116" i="31"/>
  <c r="AF116" i="31"/>
  <c r="S116" i="31"/>
  <c r="R116" i="31"/>
  <c r="Q116" i="31"/>
  <c r="P116" i="31"/>
  <c r="O116" i="31"/>
  <c r="N116" i="31"/>
  <c r="M116" i="31"/>
  <c r="L116" i="31"/>
  <c r="K116" i="31"/>
  <c r="J116" i="31"/>
  <c r="I116" i="31"/>
  <c r="H116" i="31"/>
  <c r="B116" i="31"/>
  <c r="S115" i="31"/>
  <c r="R115" i="31"/>
  <c r="Q115" i="31"/>
  <c r="P115" i="31"/>
  <c r="O115" i="31"/>
  <c r="N115" i="31"/>
  <c r="M115" i="31"/>
  <c r="L115" i="31"/>
  <c r="K115" i="31"/>
  <c r="J115" i="31"/>
  <c r="I115" i="31"/>
  <c r="H115" i="31"/>
  <c r="B115" i="31"/>
  <c r="AQ114" i="31"/>
  <c r="AP114" i="31"/>
  <c r="AO114" i="31"/>
  <c r="AN114" i="31"/>
  <c r="AM114" i="31"/>
  <c r="AL114" i="31"/>
  <c r="AK114" i="31"/>
  <c r="AJ114" i="31"/>
  <c r="AI114" i="31"/>
  <c r="AH114" i="31"/>
  <c r="AG114" i="31"/>
  <c r="AF114" i="31"/>
  <c r="S114" i="31"/>
  <c r="R114" i="31"/>
  <c r="Q114" i="31"/>
  <c r="P114" i="31"/>
  <c r="O114" i="31"/>
  <c r="N114" i="31"/>
  <c r="M114" i="31"/>
  <c r="L114" i="31"/>
  <c r="K114" i="31"/>
  <c r="J114" i="31"/>
  <c r="I114" i="31"/>
  <c r="H114" i="31"/>
  <c r="B114" i="31"/>
  <c r="AQ113" i="31"/>
  <c r="AP113" i="31"/>
  <c r="AO113" i="31"/>
  <c r="AN113" i="31"/>
  <c r="AM113" i="31"/>
  <c r="AL113" i="31"/>
  <c r="AK113" i="31"/>
  <c r="AJ113" i="31"/>
  <c r="AI113" i="31"/>
  <c r="AH113" i="31"/>
  <c r="AG113" i="31"/>
  <c r="AF113" i="31"/>
  <c r="S113" i="31"/>
  <c r="R113" i="31"/>
  <c r="Q113" i="31"/>
  <c r="P113" i="31"/>
  <c r="O113" i="31"/>
  <c r="N113" i="31"/>
  <c r="M113" i="31"/>
  <c r="L113" i="31"/>
  <c r="K113" i="31"/>
  <c r="J113" i="31"/>
  <c r="I113" i="31"/>
  <c r="H113" i="31"/>
  <c r="B113" i="31"/>
  <c r="AQ112" i="31"/>
  <c r="AP112" i="31"/>
  <c r="AO112" i="31"/>
  <c r="AN112" i="31"/>
  <c r="AM112" i="31"/>
  <c r="AL112" i="31"/>
  <c r="AK112" i="31"/>
  <c r="AJ112" i="31"/>
  <c r="AI112" i="31"/>
  <c r="AH112" i="31"/>
  <c r="AG112" i="31"/>
  <c r="AF112" i="31"/>
  <c r="S112" i="31"/>
  <c r="R112" i="31"/>
  <c r="Q112" i="31"/>
  <c r="P112" i="31"/>
  <c r="O112" i="31"/>
  <c r="N112" i="31"/>
  <c r="M112" i="31"/>
  <c r="L112" i="31"/>
  <c r="K112" i="31"/>
  <c r="J112" i="31"/>
  <c r="I112" i="31"/>
  <c r="H112" i="31"/>
  <c r="B112" i="31"/>
  <c r="AQ111" i="31"/>
  <c r="AP111" i="31"/>
  <c r="AO111" i="31"/>
  <c r="AN111" i="31"/>
  <c r="AM111" i="31"/>
  <c r="AL111" i="31"/>
  <c r="AK111" i="31"/>
  <c r="AJ111" i="31"/>
  <c r="AI111" i="31"/>
  <c r="AH111" i="31"/>
  <c r="AG111" i="31"/>
  <c r="AF111" i="31"/>
  <c r="S111" i="31"/>
  <c r="R111" i="31"/>
  <c r="Q111" i="31"/>
  <c r="Q120" i="31" s="1"/>
  <c r="P111" i="31"/>
  <c r="O111" i="31"/>
  <c r="N111" i="31"/>
  <c r="M111" i="31"/>
  <c r="M120" i="31" s="1"/>
  <c r="L111" i="31"/>
  <c r="K111" i="31"/>
  <c r="J111" i="31"/>
  <c r="I111" i="31"/>
  <c r="I120" i="31" s="1"/>
  <c r="H111" i="31"/>
  <c r="B111" i="31"/>
  <c r="S33" i="31"/>
  <c r="S59" i="31" s="1"/>
  <c r="R33" i="31"/>
  <c r="R59" i="31" s="1"/>
  <c r="Q33" i="31"/>
  <c r="Q59" i="31" s="1"/>
  <c r="P33" i="31"/>
  <c r="P59" i="31" s="1"/>
  <c r="O33" i="31"/>
  <c r="O59" i="31" s="1"/>
  <c r="N33" i="31"/>
  <c r="N59" i="31" s="1"/>
  <c r="L33" i="31"/>
  <c r="L59" i="31" s="1"/>
  <c r="K33" i="31"/>
  <c r="K59" i="31" s="1"/>
  <c r="J33" i="31"/>
  <c r="J59" i="31" s="1"/>
  <c r="I33" i="31"/>
  <c r="I59" i="31" s="1"/>
  <c r="H33" i="31"/>
  <c r="H59" i="31" s="1"/>
  <c r="H1" i="31"/>
  <c r="F1" i="31"/>
  <c r="E1" i="31"/>
  <c r="D1" i="31"/>
  <c r="BD155" i="30"/>
  <c r="BC155" i="30"/>
  <c r="BB155" i="30"/>
  <c r="BA155" i="30"/>
  <c r="AZ155" i="30"/>
  <c r="AY155" i="30"/>
  <c r="AX155" i="30"/>
  <c r="AW155" i="30"/>
  <c r="AV155" i="30"/>
  <c r="AU155" i="30"/>
  <c r="AT155" i="30"/>
  <c r="J159" i="30"/>
  <c r="K159" i="30"/>
  <c r="L159" i="30"/>
  <c r="M159" i="30"/>
  <c r="N159" i="30"/>
  <c r="O159" i="30"/>
  <c r="P159" i="30"/>
  <c r="Q159" i="30"/>
  <c r="R159" i="30"/>
  <c r="S159" i="30"/>
  <c r="T159" i="30"/>
  <c r="I159" i="30"/>
  <c r="AS129" i="30"/>
  <c r="G129" i="30"/>
  <c r="G128" i="30"/>
  <c r="BC27" i="29"/>
  <c r="BB27" i="29"/>
  <c r="BA27" i="29"/>
  <c r="AZ27" i="29"/>
  <c r="AY27" i="29"/>
  <c r="AX27" i="29"/>
  <c r="AW27" i="29"/>
  <c r="AV27" i="29"/>
  <c r="AU27" i="29"/>
  <c r="AT27" i="29"/>
  <c r="AS27" i="29"/>
  <c r="AR27" i="29"/>
  <c r="F26" i="29"/>
  <c r="F21" i="29"/>
  <c r="F25" i="29"/>
  <c r="F24" i="29"/>
  <c r="F20" i="29"/>
  <c r="F19" i="29"/>
  <c r="AR1" i="29"/>
  <c r="AS1" i="29"/>
  <c r="AT1" i="29"/>
  <c r="AU1" i="29"/>
  <c r="AV1" i="29" s="1"/>
  <c r="AW1" i="29" s="1"/>
  <c r="AX1" i="29" s="1"/>
  <c r="AY1" i="29" s="1"/>
  <c r="AZ1" i="29" s="1"/>
  <c r="BA1" i="29" s="1"/>
  <c r="BB1" i="29" s="1"/>
  <c r="BC1" i="29" s="1"/>
  <c r="AR3" i="29"/>
  <c r="AR5" i="29" s="1"/>
  <c r="AS3" i="29"/>
  <c r="AT4" i="29" s="1"/>
  <c r="AT3" i="29"/>
  <c r="AU3" i="29"/>
  <c r="AV3" i="29"/>
  <c r="AV5" i="29" s="1"/>
  <c r="AW3" i="29"/>
  <c r="AW5" i="29" s="1"/>
  <c r="AX3" i="29"/>
  <c r="AY3" i="29"/>
  <c r="AZ3" i="29"/>
  <c r="AZ5" i="29" s="1"/>
  <c r="BA3" i="29"/>
  <c r="BA4" i="29" s="1"/>
  <c r="BB3" i="29"/>
  <c r="BC3" i="29"/>
  <c r="AU4" i="29"/>
  <c r="AY4" i="29"/>
  <c r="BC4" i="29"/>
  <c r="AT5" i="29"/>
  <c r="AT6" i="29" s="1"/>
  <c r="AU5" i="29"/>
  <c r="AX5" i="29"/>
  <c r="AY5" i="29"/>
  <c r="AY6" i="29" s="1"/>
  <c r="BB5" i="29"/>
  <c r="BB6" i="29" s="1"/>
  <c r="BC5" i="29"/>
  <c r="AU6" i="29"/>
  <c r="AX6" i="29"/>
  <c r="BC6" i="29"/>
  <c r="AR7" i="29"/>
  <c r="AS7" i="29"/>
  <c r="AT7" i="29"/>
  <c r="AU7" i="29"/>
  <c r="AV7" i="29"/>
  <c r="AW7" i="29"/>
  <c r="AX7" i="29"/>
  <c r="AY7" i="29"/>
  <c r="AZ7" i="29"/>
  <c r="BA7" i="29"/>
  <c r="BB7" i="29"/>
  <c r="BC7" i="29"/>
  <c r="AX8" i="29"/>
  <c r="AX9" i="36" s="1"/>
  <c r="BB8" i="29"/>
  <c r="BB9" i="36" s="1"/>
  <c r="AR9" i="29"/>
  <c r="F9" i="29" s="1"/>
  <c r="AS9" i="29"/>
  <c r="AT9" i="29"/>
  <c r="AU9" i="29"/>
  <c r="AV9" i="29"/>
  <c r="AW9" i="29"/>
  <c r="AX9" i="29"/>
  <c r="AY9" i="29"/>
  <c r="AZ9" i="29"/>
  <c r="BA9" i="29"/>
  <c r="BB9" i="29"/>
  <c r="BC9" i="29"/>
  <c r="AR10" i="29"/>
  <c r="AS10" i="29"/>
  <c r="AT10" i="29"/>
  <c r="AU10" i="29"/>
  <c r="AV10" i="29"/>
  <c r="AW10" i="29"/>
  <c r="AX10" i="29"/>
  <c r="AY10" i="29"/>
  <c r="AZ10" i="29"/>
  <c r="BA10" i="29"/>
  <c r="BB10" i="29"/>
  <c r="BC10" i="29"/>
  <c r="AR21" i="29"/>
  <c r="AS21" i="29"/>
  <c r="AT21" i="29"/>
  <c r="AU21" i="29"/>
  <c r="AV21" i="29"/>
  <c r="AW21" i="29"/>
  <c r="AX21" i="29"/>
  <c r="AY21" i="29"/>
  <c r="AZ21" i="29"/>
  <c r="BA21" i="29"/>
  <c r="BB21" i="29"/>
  <c r="BC21" i="29"/>
  <c r="AR26" i="29"/>
  <c r="AS26" i="29"/>
  <c r="AT26" i="29"/>
  <c r="AU26" i="29"/>
  <c r="AV26" i="29"/>
  <c r="AW26" i="29"/>
  <c r="AX26" i="29"/>
  <c r="AY26" i="29"/>
  <c r="AZ26" i="29"/>
  <c r="BA26" i="29"/>
  <c r="BB26" i="29"/>
  <c r="BC26" i="29"/>
  <c r="F1" i="29"/>
  <c r="AT106" i="30"/>
  <c r="AU106" i="30"/>
  <c r="AV106" i="30"/>
  <c r="AW106" i="30"/>
  <c r="AX106" i="30"/>
  <c r="AY106" i="30"/>
  <c r="AZ106" i="30"/>
  <c r="BA106" i="30"/>
  <c r="BB106" i="30"/>
  <c r="BC106" i="30"/>
  <c r="BD106" i="30"/>
  <c r="AS106" i="30"/>
  <c r="G106" i="30" s="1"/>
  <c r="G107" i="30" s="1"/>
  <c r="AG148" i="30"/>
  <c r="G148" i="30"/>
  <c r="AT87" i="30"/>
  <c r="AU87" i="30"/>
  <c r="AV87" i="30"/>
  <c r="AW87" i="30"/>
  <c r="AX87" i="30"/>
  <c r="AY87" i="30"/>
  <c r="AZ87" i="30"/>
  <c r="BA87" i="30"/>
  <c r="BB87" i="30"/>
  <c r="BC87" i="30"/>
  <c r="BD87" i="30"/>
  <c r="BD98" i="30" s="1"/>
  <c r="AT88" i="30"/>
  <c r="AU88" i="30"/>
  <c r="AV88" i="30"/>
  <c r="AW88" i="30"/>
  <c r="AX88" i="30"/>
  <c r="AY88" i="30"/>
  <c r="AZ88" i="30"/>
  <c r="BA88" i="30"/>
  <c r="BB88" i="30"/>
  <c r="BC88" i="30"/>
  <c r="BD88" i="30"/>
  <c r="AT89" i="30"/>
  <c r="AU89" i="30"/>
  <c r="G89" i="30" s="1"/>
  <c r="AV89" i="30"/>
  <c r="AW89" i="30"/>
  <c r="AX89" i="30"/>
  <c r="AY89" i="30"/>
  <c r="AZ89" i="30"/>
  <c r="BA89" i="30"/>
  <c r="BB89" i="30"/>
  <c r="BC89" i="30"/>
  <c r="BD89" i="30"/>
  <c r="AT90" i="30"/>
  <c r="AU90" i="30"/>
  <c r="G90" i="30" s="1"/>
  <c r="AV90" i="30"/>
  <c r="AV98" i="30" s="1"/>
  <c r="AW90" i="30"/>
  <c r="AX90" i="30"/>
  <c r="AY90" i="30"/>
  <c r="AZ90" i="30"/>
  <c r="BA90" i="30"/>
  <c r="BB90" i="30"/>
  <c r="BC90" i="30"/>
  <c r="BD90" i="30"/>
  <c r="AT91" i="30"/>
  <c r="AU91" i="30"/>
  <c r="AV91" i="30"/>
  <c r="AW91" i="30"/>
  <c r="AX91" i="30"/>
  <c r="AY91" i="30"/>
  <c r="AZ91" i="30"/>
  <c r="BA91" i="30"/>
  <c r="BB91" i="30"/>
  <c r="BC91" i="30"/>
  <c r="BD91" i="30"/>
  <c r="AT92" i="30"/>
  <c r="G92" i="30" s="1"/>
  <c r="AU92" i="30"/>
  <c r="AV92" i="30"/>
  <c r="AW92" i="30"/>
  <c r="AX92" i="30"/>
  <c r="AY92" i="30"/>
  <c r="AZ92" i="30"/>
  <c r="BA92" i="30"/>
  <c r="BB92" i="30"/>
  <c r="BC92" i="30"/>
  <c r="BD92" i="30"/>
  <c r="AT93" i="30"/>
  <c r="AU93" i="30"/>
  <c r="AV93" i="30"/>
  <c r="AW93" i="30"/>
  <c r="AX93" i="30"/>
  <c r="AY93" i="30"/>
  <c r="AZ93" i="30"/>
  <c r="BA93" i="30"/>
  <c r="BB93" i="30"/>
  <c r="BC93" i="30"/>
  <c r="BD93" i="30"/>
  <c r="AT94" i="30"/>
  <c r="AU94" i="30"/>
  <c r="AV94" i="30"/>
  <c r="G94" i="30" s="1"/>
  <c r="AW94" i="30"/>
  <c r="AX94" i="30"/>
  <c r="AY94" i="30"/>
  <c r="AZ94" i="30"/>
  <c r="BA94" i="30"/>
  <c r="BB94" i="30"/>
  <c r="BC94" i="30"/>
  <c r="BD94" i="30"/>
  <c r="AT95" i="30"/>
  <c r="AU95" i="30"/>
  <c r="AV95" i="30"/>
  <c r="AW95" i="30"/>
  <c r="AX95" i="30"/>
  <c r="AY95" i="30"/>
  <c r="AZ95" i="30"/>
  <c r="BA95" i="30"/>
  <c r="BB95" i="30"/>
  <c r="BC95" i="30"/>
  <c r="BD95" i="30"/>
  <c r="AT96" i="30"/>
  <c r="G96" i="30" s="1"/>
  <c r="AU96" i="30"/>
  <c r="AV96" i="30"/>
  <c r="AW96" i="30"/>
  <c r="AX96" i="30"/>
  <c r="AY96" i="30"/>
  <c r="AZ96" i="30"/>
  <c r="BA96" i="30"/>
  <c r="BB96" i="30"/>
  <c r="BC96" i="30"/>
  <c r="BD96" i="30"/>
  <c r="AT97" i="30"/>
  <c r="G97" i="30" s="1"/>
  <c r="AU97" i="30"/>
  <c r="AV97" i="30"/>
  <c r="AW97" i="30"/>
  <c r="AX97" i="30"/>
  <c r="AY97" i="30"/>
  <c r="AZ97" i="30"/>
  <c r="BA97" i="30"/>
  <c r="BB97" i="30"/>
  <c r="BC97" i="30"/>
  <c r="BD97" i="30"/>
  <c r="AS88" i="30"/>
  <c r="AS89" i="30"/>
  <c r="AS90" i="30"/>
  <c r="AS91" i="30"/>
  <c r="AS92" i="30"/>
  <c r="AS93" i="30"/>
  <c r="AS94" i="30"/>
  <c r="AS95" i="30"/>
  <c r="AS96" i="30"/>
  <c r="AS97" i="30"/>
  <c r="AS87" i="30"/>
  <c r="G87" i="30" s="1"/>
  <c r="G93" i="30"/>
  <c r="G88" i="30"/>
  <c r="G85" i="30"/>
  <c r="AT59" i="30"/>
  <c r="AU59" i="30"/>
  <c r="AV59" i="30"/>
  <c r="AW59" i="30"/>
  <c r="AX59" i="30"/>
  <c r="AY59" i="30"/>
  <c r="AZ59" i="30"/>
  <c r="BA59" i="30"/>
  <c r="BB59" i="30"/>
  <c r="BC59" i="30"/>
  <c r="BC69" i="30" s="1"/>
  <c r="BD59" i="30"/>
  <c r="AT60" i="30"/>
  <c r="G60" i="30" s="1"/>
  <c r="AU60" i="30"/>
  <c r="AV60" i="30"/>
  <c r="AW60" i="30"/>
  <c r="AX60" i="30"/>
  <c r="AY60" i="30"/>
  <c r="AZ60" i="30"/>
  <c r="BA60" i="30"/>
  <c r="BB60" i="30"/>
  <c r="BC60" i="30"/>
  <c r="BD60" i="30"/>
  <c r="AT61" i="30"/>
  <c r="G61" i="30" s="1"/>
  <c r="AU61" i="30"/>
  <c r="AU69" i="30" s="1"/>
  <c r="AT8" i="29" s="1"/>
  <c r="AV61" i="30"/>
  <c r="AW61" i="30"/>
  <c r="AX61" i="30"/>
  <c r="AY61" i="30"/>
  <c r="AZ61" i="30"/>
  <c r="BA61" i="30"/>
  <c r="BB61" i="30"/>
  <c r="BC61" i="30"/>
  <c r="BD61" i="30"/>
  <c r="AT62" i="30"/>
  <c r="AU62" i="30"/>
  <c r="AV62" i="30"/>
  <c r="AW62" i="30"/>
  <c r="AX62" i="30"/>
  <c r="AY62" i="30"/>
  <c r="AZ62" i="30"/>
  <c r="BA62" i="30"/>
  <c r="BB62" i="30"/>
  <c r="BC62" i="30"/>
  <c r="BD62" i="30"/>
  <c r="AT63" i="30"/>
  <c r="AU63" i="30"/>
  <c r="G63" i="30" s="1"/>
  <c r="AV63" i="30"/>
  <c r="AW63" i="30"/>
  <c r="AX63" i="30"/>
  <c r="AY63" i="30"/>
  <c r="AZ63" i="30"/>
  <c r="BA63" i="30"/>
  <c r="BB63" i="30"/>
  <c r="BC63" i="30"/>
  <c r="BD63" i="30"/>
  <c r="AT64" i="30"/>
  <c r="AU64" i="30"/>
  <c r="AV64" i="30"/>
  <c r="AW64" i="30"/>
  <c r="AX64" i="30"/>
  <c r="AY64" i="30"/>
  <c r="AZ64" i="30"/>
  <c r="BA64" i="30"/>
  <c r="BB64" i="30"/>
  <c r="BC64" i="30"/>
  <c r="BD64" i="30"/>
  <c r="AT65" i="30"/>
  <c r="AU65" i="30"/>
  <c r="G65" i="30" s="1"/>
  <c r="AV65" i="30"/>
  <c r="AW65" i="30"/>
  <c r="AX65" i="30"/>
  <c r="AY65" i="30"/>
  <c r="AZ65" i="30"/>
  <c r="BA65" i="30"/>
  <c r="BB65" i="30"/>
  <c r="BC65" i="30"/>
  <c r="BD65" i="30"/>
  <c r="AT66" i="30"/>
  <c r="AU66" i="30"/>
  <c r="AV66" i="30"/>
  <c r="AW66" i="30"/>
  <c r="AX66" i="30"/>
  <c r="AY66" i="30"/>
  <c r="AZ66" i="30"/>
  <c r="BA66" i="30"/>
  <c r="BB66" i="30"/>
  <c r="BC66" i="30"/>
  <c r="BD66" i="30"/>
  <c r="AT67" i="30"/>
  <c r="AU67" i="30"/>
  <c r="AV67" i="30"/>
  <c r="G67" i="30" s="1"/>
  <c r="AW67" i="30"/>
  <c r="AX67" i="30"/>
  <c r="AY67" i="30"/>
  <c r="AZ67" i="30"/>
  <c r="BA67" i="30"/>
  <c r="BB67" i="30"/>
  <c r="BC67" i="30"/>
  <c r="BD67" i="30"/>
  <c r="AT68" i="30"/>
  <c r="G68" i="30" s="1"/>
  <c r="AU68" i="30"/>
  <c r="AV68" i="30"/>
  <c r="AW68" i="30"/>
  <c r="AX68" i="30"/>
  <c r="AY68" i="30"/>
  <c r="AZ68" i="30"/>
  <c r="BA68" i="30"/>
  <c r="BB68" i="30"/>
  <c r="BC68" i="30"/>
  <c r="BD68" i="30"/>
  <c r="AS60" i="30"/>
  <c r="AS61" i="30"/>
  <c r="AS62" i="30"/>
  <c r="AS63" i="30"/>
  <c r="AS64" i="30"/>
  <c r="AS65" i="30"/>
  <c r="AS66" i="30"/>
  <c r="AS67" i="30"/>
  <c r="AS68" i="30"/>
  <c r="AS59" i="30"/>
  <c r="G64" i="30"/>
  <c r="G59" i="30"/>
  <c r="AT38" i="30"/>
  <c r="AU38" i="30"/>
  <c r="AV38" i="30"/>
  <c r="AW38" i="30"/>
  <c r="AX38" i="30"/>
  <c r="AY38" i="30"/>
  <c r="AZ38" i="30"/>
  <c r="BA38" i="30"/>
  <c r="BB38" i="30"/>
  <c r="BC38" i="30"/>
  <c r="BD38" i="30"/>
  <c r="AT39" i="30"/>
  <c r="G39" i="30" s="1"/>
  <c r="AU39" i="30"/>
  <c r="AV39" i="30"/>
  <c r="AW39" i="30"/>
  <c r="AX39" i="30"/>
  <c r="AY39" i="30"/>
  <c r="AZ39" i="30"/>
  <c r="BA39" i="30"/>
  <c r="BB39" i="30"/>
  <c r="BC39" i="30"/>
  <c r="BD39" i="30"/>
  <c r="AT40" i="30"/>
  <c r="G40" i="30" s="1"/>
  <c r="AU40" i="30"/>
  <c r="AV40" i="30"/>
  <c r="AW40" i="30"/>
  <c r="AX40" i="30"/>
  <c r="AY40" i="30"/>
  <c r="AZ40" i="30"/>
  <c r="BA40" i="30"/>
  <c r="BB40" i="30"/>
  <c r="BC40" i="30"/>
  <c r="BD40" i="30"/>
  <c r="AT41" i="30"/>
  <c r="AU41" i="30"/>
  <c r="AV41" i="30"/>
  <c r="AW41" i="30"/>
  <c r="AX41" i="30"/>
  <c r="AY41" i="30"/>
  <c r="AZ41" i="30"/>
  <c r="BA41" i="30"/>
  <c r="BB41" i="30"/>
  <c r="BC41" i="30"/>
  <c r="BD41" i="30"/>
  <c r="AS41" i="30"/>
  <c r="AS40" i="30"/>
  <c r="AS39" i="30"/>
  <c r="AS38" i="30"/>
  <c r="F43" i="30"/>
  <c r="G38" i="30"/>
  <c r="AT25" i="30"/>
  <c r="AU25" i="30"/>
  <c r="G25" i="30" s="1"/>
  <c r="AV25" i="30"/>
  <c r="AW25" i="30"/>
  <c r="AX25" i="30"/>
  <c r="AY25" i="30"/>
  <c r="AZ25" i="30"/>
  <c r="BA25" i="30"/>
  <c r="BB25" i="30"/>
  <c r="BC25" i="30"/>
  <c r="BD25" i="30"/>
  <c r="AT23" i="30"/>
  <c r="AU23" i="30"/>
  <c r="AV23" i="30"/>
  <c r="AW23" i="30"/>
  <c r="G23" i="30" s="1"/>
  <c r="AX23" i="30"/>
  <c r="AY23" i="30"/>
  <c r="AZ23" i="30"/>
  <c r="BA23" i="30"/>
  <c r="BB23" i="30"/>
  <c r="BC23" i="30"/>
  <c r="BD23" i="30"/>
  <c r="BD21" i="30"/>
  <c r="AT21" i="30"/>
  <c r="AU21" i="30"/>
  <c r="AV21" i="30"/>
  <c r="AW21" i="30"/>
  <c r="G21" i="30" s="1"/>
  <c r="AX21" i="30"/>
  <c r="AY21" i="30"/>
  <c r="AZ21" i="30"/>
  <c r="BA21" i="30"/>
  <c r="BB21" i="30"/>
  <c r="BC21" i="30"/>
  <c r="AT19" i="30"/>
  <c r="AU19" i="30"/>
  <c r="AV19" i="30"/>
  <c r="AW19" i="30"/>
  <c r="AX19" i="30"/>
  <c r="AY19" i="30"/>
  <c r="AZ19" i="30"/>
  <c r="BA19" i="30"/>
  <c r="BB19" i="30"/>
  <c r="BC19" i="30"/>
  <c r="BD19" i="30"/>
  <c r="AS25" i="30"/>
  <c r="AS23" i="30"/>
  <c r="AS21" i="30"/>
  <c r="AS19" i="30"/>
  <c r="AT27" i="30"/>
  <c r="AX27" i="30"/>
  <c r="BB27" i="30"/>
  <c r="AU42" i="30"/>
  <c r="AY69" i="30"/>
  <c r="AZ98" i="30"/>
  <c r="AT130" i="30"/>
  <c r="AU130" i="30"/>
  <c r="AV130" i="30"/>
  <c r="AW130" i="30"/>
  <c r="AX130" i="30"/>
  <c r="AY130" i="30"/>
  <c r="AZ130" i="30"/>
  <c r="BA130" i="30"/>
  <c r="BB130" i="30"/>
  <c r="BC130" i="30"/>
  <c r="BD130" i="30"/>
  <c r="AT148" i="30"/>
  <c r="AU148" i="30"/>
  <c r="AV148" i="30"/>
  <c r="AW148" i="30"/>
  <c r="AX148" i="30"/>
  <c r="AY148" i="30"/>
  <c r="AZ148" i="30"/>
  <c r="BA148" i="30"/>
  <c r="BB148" i="30"/>
  <c r="BC148" i="30"/>
  <c r="BD148" i="30"/>
  <c r="AS130" i="30"/>
  <c r="G130" i="30" s="1"/>
  <c r="B8" i="29"/>
  <c r="B7" i="29"/>
  <c r="F129" i="30"/>
  <c r="V130" i="30"/>
  <c r="W130" i="30"/>
  <c r="X130" i="30"/>
  <c r="Y130" i="30"/>
  <c r="Z130" i="30"/>
  <c r="AA130" i="30"/>
  <c r="AB130" i="30"/>
  <c r="AC130" i="30"/>
  <c r="AD130" i="30"/>
  <c r="AE130" i="30"/>
  <c r="AF130" i="30"/>
  <c r="AH130" i="30"/>
  <c r="AI130" i="30"/>
  <c r="AJ130" i="30"/>
  <c r="AK130" i="30"/>
  <c r="AL130" i="30"/>
  <c r="AM130" i="30"/>
  <c r="AN130" i="30"/>
  <c r="AO130" i="30"/>
  <c r="AP130" i="30"/>
  <c r="AQ130" i="30"/>
  <c r="AR130" i="30"/>
  <c r="AG130" i="30"/>
  <c r="AG129" i="30"/>
  <c r="I129" i="30"/>
  <c r="J129" i="30"/>
  <c r="K129" i="30"/>
  <c r="L129" i="30"/>
  <c r="M129" i="30"/>
  <c r="N129" i="30"/>
  <c r="O129" i="30"/>
  <c r="P129" i="30"/>
  <c r="Q129" i="30"/>
  <c r="R129" i="30"/>
  <c r="S129" i="30"/>
  <c r="T129" i="30"/>
  <c r="B129" i="30"/>
  <c r="U129" i="30"/>
  <c r="E129" i="30" s="1"/>
  <c r="I40" i="30"/>
  <c r="AH25" i="30"/>
  <c r="AI25" i="30"/>
  <c r="AJ25" i="30"/>
  <c r="AK25" i="30"/>
  <c r="AL25" i="30"/>
  <c r="AM25" i="30"/>
  <c r="AN25" i="30"/>
  <c r="AO25" i="30"/>
  <c r="AP25" i="30"/>
  <c r="AQ25" i="30"/>
  <c r="AR25" i="30"/>
  <c r="AF25" i="30"/>
  <c r="AG25" i="30"/>
  <c r="U25" i="30"/>
  <c r="AH23" i="30"/>
  <c r="V25" i="30"/>
  <c r="W25" i="30"/>
  <c r="X25" i="30"/>
  <c r="Y25" i="30"/>
  <c r="Z25" i="30"/>
  <c r="AA25" i="30"/>
  <c r="AB25" i="30"/>
  <c r="AC25" i="30"/>
  <c r="AD25" i="30"/>
  <c r="AE25" i="30"/>
  <c r="J25" i="30"/>
  <c r="K25" i="30"/>
  <c r="L25" i="30"/>
  <c r="M25" i="30"/>
  <c r="N25" i="30"/>
  <c r="O25" i="30"/>
  <c r="P25" i="30"/>
  <c r="Q25" i="30"/>
  <c r="R25" i="30"/>
  <c r="S25" i="30"/>
  <c r="T25" i="30"/>
  <c r="I25" i="30"/>
  <c r="U23" i="30"/>
  <c r="AI23" i="30"/>
  <c r="AJ23" i="30"/>
  <c r="AK23" i="30"/>
  <c r="AL23" i="30"/>
  <c r="AM23" i="30"/>
  <c r="AN23" i="30"/>
  <c r="AO23" i="30"/>
  <c r="AP23" i="30"/>
  <c r="AQ23" i="30"/>
  <c r="AR23" i="30"/>
  <c r="AG23" i="30"/>
  <c r="V23" i="30"/>
  <c r="W23" i="30"/>
  <c r="X23" i="30"/>
  <c r="Y23" i="30"/>
  <c r="Z23" i="30"/>
  <c r="AA23" i="30"/>
  <c r="AB23" i="30"/>
  <c r="AC23" i="30"/>
  <c r="AD23" i="30"/>
  <c r="AE23" i="30"/>
  <c r="AF23" i="30"/>
  <c r="J23" i="30"/>
  <c r="K23" i="30"/>
  <c r="L23" i="30"/>
  <c r="M23" i="30"/>
  <c r="N23" i="30"/>
  <c r="O23" i="30"/>
  <c r="P23" i="30"/>
  <c r="Q23" i="30"/>
  <c r="R23" i="30"/>
  <c r="S23" i="30"/>
  <c r="T23" i="30"/>
  <c r="I23" i="30"/>
  <c r="AH21" i="30"/>
  <c r="AI21" i="30"/>
  <c r="AJ21" i="30"/>
  <c r="AK21" i="30"/>
  <c r="AL21" i="30"/>
  <c r="AM21" i="30"/>
  <c r="AN21" i="30"/>
  <c r="AO21" i="30"/>
  <c r="AP21" i="30"/>
  <c r="AQ21" i="30"/>
  <c r="AR21" i="30"/>
  <c r="AG21" i="30"/>
  <c r="V21" i="30"/>
  <c r="W21" i="30"/>
  <c r="X21" i="30"/>
  <c r="Y21" i="30"/>
  <c r="Z21" i="30"/>
  <c r="AA21" i="30"/>
  <c r="AB21" i="30"/>
  <c r="AC21" i="30"/>
  <c r="AD21" i="30"/>
  <c r="AE21" i="30"/>
  <c r="AF21" i="30"/>
  <c r="U21" i="30"/>
  <c r="J21" i="30"/>
  <c r="K21" i="30"/>
  <c r="L21" i="30"/>
  <c r="M21" i="30"/>
  <c r="N21" i="30"/>
  <c r="O21" i="30"/>
  <c r="P21" i="30"/>
  <c r="Q21" i="30"/>
  <c r="R21" i="30"/>
  <c r="S21" i="30"/>
  <c r="T21" i="30"/>
  <c r="I21" i="30"/>
  <c r="AJ19" i="30"/>
  <c r="AN19" i="30"/>
  <c r="AR19" i="30"/>
  <c r="J19" i="30"/>
  <c r="J38" i="30" s="1"/>
  <c r="K19" i="30"/>
  <c r="L19" i="30"/>
  <c r="M19" i="30"/>
  <c r="M38" i="30" s="1"/>
  <c r="N19" i="30"/>
  <c r="O19" i="30"/>
  <c r="O38" i="30" s="1"/>
  <c r="P19" i="30"/>
  <c r="Q19" i="30"/>
  <c r="Q38" i="30" s="1"/>
  <c r="R19" i="30"/>
  <c r="S19" i="30"/>
  <c r="T19" i="30"/>
  <c r="I19" i="30"/>
  <c r="I39" i="30" s="1"/>
  <c r="F8" i="30"/>
  <c r="AK19" i="30" s="1"/>
  <c r="AK38" i="30" s="1"/>
  <c r="E8" i="30"/>
  <c r="Y19" i="30" s="1"/>
  <c r="Y38" i="30" s="1"/>
  <c r="H38" i="28"/>
  <c r="I38" i="28"/>
  <c r="J38" i="28"/>
  <c r="K38" i="28"/>
  <c r="L38" i="28"/>
  <c r="M38" i="28"/>
  <c r="N38" i="28"/>
  <c r="O38" i="28"/>
  <c r="P38" i="28"/>
  <c r="Q38" i="28"/>
  <c r="R38" i="28"/>
  <c r="S38" i="28"/>
  <c r="U60" i="30"/>
  <c r="V60" i="30"/>
  <c r="W60" i="30"/>
  <c r="X60" i="30"/>
  <c r="Y60" i="30"/>
  <c r="Z60" i="30"/>
  <c r="AA60" i="30"/>
  <c r="AB60" i="30"/>
  <c r="AC60" i="30"/>
  <c r="AD60" i="30"/>
  <c r="AE60" i="30"/>
  <c r="AF60" i="30"/>
  <c r="AG60" i="30"/>
  <c r="AH60" i="30"/>
  <c r="AI60" i="30"/>
  <c r="AJ60" i="30"/>
  <c r="AK60" i="30"/>
  <c r="AL60" i="30"/>
  <c r="AM60" i="30"/>
  <c r="AN60" i="30"/>
  <c r="AO60" i="30"/>
  <c r="AP60" i="30"/>
  <c r="AQ60" i="30"/>
  <c r="AR60" i="30"/>
  <c r="U61" i="30"/>
  <c r="V61" i="30"/>
  <c r="W61" i="30"/>
  <c r="X61" i="30"/>
  <c r="Y61" i="30"/>
  <c r="Z61" i="30"/>
  <c r="AA61" i="30"/>
  <c r="AB61" i="30"/>
  <c r="AC61" i="30"/>
  <c r="AD61" i="30"/>
  <c r="AE61" i="30"/>
  <c r="AF61" i="30"/>
  <c r="AG61" i="30"/>
  <c r="AH61" i="30"/>
  <c r="AI61" i="30"/>
  <c r="AJ61" i="30"/>
  <c r="AK61" i="30"/>
  <c r="AL61" i="30"/>
  <c r="AM61" i="30"/>
  <c r="AN61" i="30"/>
  <c r="AO61" i="30"/>
  <c r="AP61" i="30"/>
  <c r="AQ61" i="30"/>
  <c r="AR61" i="30"/>
  <c r="U62" i="30"/>
  <c r="V62" i="30"/>
  <c r="W62" i="30"/>
  <c r="X62" i="30"/>
  <c r="Y62" i="30"/>
  <c r="Z62" i="30"/>
  <c r="AA62" i="30"/>
  <c r="AB62" i="30"/>
  <c r="AC62" i="30"/>
  <c r="AD62" i="30"/>
  <c r="AE62" i="30"/>
  <c r="AF62" i="30"/>
  <c r="AG62" i="30"/>
  <c r="AH62" i="30"/>
  <c r="AI62" i="30"/>
  <c r="AJ62" i="30"/>
  <c r="AK62" i="30"/>
  <c r="AL62" i="30"/>
  <c r="AM62" i="30"/>
  <c r="AN62" i="30"/>
  <c r="AO62" i="30"/>
  <c r="AP62" i="30"/>
  <c r="AQ62" i="30"/>
  <c r="AR62" i="30"/>
  <c r="U63" i="30"/>
  <c r="V63" i="30"/>
  <c r="W63" i="30"/>
  <c r="X63" i="30"/>
  <c r="Y63" i="30"/>
  <c r="Z63" i="30"/>
  <c r="AA63" i="30"/>
  <c r="AB63" i="30"/>
  <c r="AC63" i="30"/>
  <c r="AD63" i="30"/>
  <c r="AE63" i="30"/>
  <c r="AF63" i="30"/>
  <c r="AG63" i="30"/>
  <c r="AH63" i="30"/>
  <c r="AI63" i="30"/>
  <c r="AJ63" i="30"/>
  <c r="AK63" i="30"/>
  <c r="AL63" i="30"/>
  <c r="AM63" i="30"/>
  <c r="AN63" i="30"/>
  <c r="AO63" i="30"/>
  <c r="AP63" i="30"/>
  <c r="AQ63" i="30"/>
  <c r="AR63" i="30"/>
  <c r="U64" i="30"/>
  <c r="V64" i="30"/>
  <c r="W64" i="30"/>
  <c r="X64" i="30"/>
  <c r="Y64" i="30"/>
  <c r="Z64" i="30"/>
  <c r="AA64" i="30"/>
  <c r="AB64" i="30"/>
  <c r="AC64" i="30"/>
  <c r="AD64" i="30"/>
  <c r="AE64" i="30"/>
  <c r="AF64" i="30"/>
  <c r="AG64" i="30"/>
  <c r="AH64" i="30"/>
  <c r="AI64" i="30"/>
  <c r="AJ64" i="30"/>
  <c r="AK64" i="30"/>
  <c r="AL64" i="30"/>
  <c r="AM64" i="30"/>
  <c r="AN64" i="30"/>
  <c r="AO64" i="30"/>
  <c r="AP64" i="30"/>
  <c r="AQ64" i="30"/>
  <c r="AR64" i="30"/>
  <c r="U65" i="30"/>
  <c r="V65" i="30"/>
  <c r="W65" i="30"/>
  <c r="X65" i="30"/>
  <c r="Y65" i="30"/>
  <c r="Z65" i="30"/>
  <c r="AA65" i="30"/>
  <c r="AB65" i="30"/>
  <c r="AC65" i="30"/>
  <c r="AD65" i="30"/>
  <c r="AE65" i="30"/>
  <c r="AF65" i="30"/>
  <c r="AG65" i="30"/>
  <c r="AH65" i="30"/>
  <c r="AI65" i="30"/>
  <c r="AJ65" i="30"/>
  <c r="AK65" i="30"/>
  <c r="AL65" i="30"/>
  <c r="AM65" i="30"/>
  <c r="AN65" i="30"/>
  <c r="AO65" i="30"/>
  <c r="AP65" i="30"/>
  <c r="AQ65" i="30"/>
  <c r="AR65" i="30"/>
  <c r="U66" i="30"/>
  <c r="V66" i="30"/>
  <c r="W66" i="30"/>
  <c r="X66" i="30"/>
  <c r="Y66" i="30"/>
  <c r="Z66" i="30"/>
  <c r="AA66" i="30"/>
  <c r="AB66" i="30"/>
  <c r="AC66" i="30"/>
  <c r="AD66" i="30"/>
  <c r="AE66" i="30"/>
  <c r="AF66" i="30"/>
  <c r="AG66" i="30"/>
  <c r="AH66" i="30"/>
  <c r="AI66" i="30"/>
  <c r="AJ66" i="30"/>
  <c r="AK66" i="30"/>
  <c r="AL66" i="30"/>
  <c r="AM66" i="30"/>
  <c r="AN66" i="30"/>
  <c r="AO66" i="30"/>
  <c r="AP66" i="30"/>
  <c r="AQ66" i="30"/>
  <c r="AR66" i="30"/>
  <c r="U67" i="30"/>
  <c r="V67" i="30"/>
  <c r="W67" i="30"/>
  <c r="X67" i="30"/>
  <c r="Y67" i="30"/>
  <c r="Z67" i="30"/>
  <c r="AA67" i="30"/>
  <c r="AB67" i="30"/>
  <c r="AC67" i="30"/>
  <c r="AD67" i="30"/>
  <c r="AE67" i="30"/>
  <c r="AF67" i="30"/>
  <c r="AG67" i="30"/>
  <c r="AH67" i="30"/>
  <c r="AI67" i="30"/>
  <c r="AJ67" i="30"/>
  <c r="AK67" i="30"/>
  <c r="AL67" i="30"/>
  <c r="AM67" i="30"/>
  <c r="AN67" i="30"/>
  <c r="AO67" i="30"/>
  <c r="AP67" i="30"/>
  <c r="AQ67" i="30"/>
  <c r="AR67" i="30"/>
  <c r="U68" i="30"/>
  <c r="V68" i="30"/>
  <c r="W68" i="30"/>
  <c r="X68" i="30"/>
  <c r="Y68" i="30"/>
  <c r="Z68" i="30"/>
  <c r="AA68" i="30"/>
  <c r="AB68" i="30"/>
  <c r="AC68" i="30"/>
  <c r="AD68" i="30"/>
  <c r="AE68" i="30"/>
  <c r="AF68" i="30"/>
  <c r="AG68" i="30"/>
  <c r="AH68" i="30"/>
  <c r="AI68" i="30"/>
  <c r="AJ68" i="30"/>
  <c r="AK68" i="30"/>
  <c r="AL68" i="30"/>
  <c r="AM68" i="30"/>
  <c r="AN68" i="30"/>
  <c r="AO68" i="30"/>
  <c r="AP68" i="30"/>
  <c r="AQ68" i="30"/>
  <c r="AR68" i="30"/>
  <c r="AH59" i="30"/>
  <c r="AI59" i="30"/>
  <c r="AJ59" i="30"/>
  <c r="AK59" i="30"/>
  <c r="AL59" i="30"/>
  <c r="AM59" i="30"/>
  <c r="AN59" i="30"/>
  <c r="AO59" i="30"/>
  <c r="AP59" i="30"/>
  <c r="AQ59" i="30"/>
  <c r="AR59" i="30"/>
  <c r="AG59" i="30"/>
  <c r="V59" i="30"/>
  <c r="W59" i="30"/>
  <c r="X59" i="30"/>
  <c r="Y59" i="30"/>
  <c r="Z59" i="30"/>
  <c r="AA59" i="30"/>
  <c r="AB59" i="30"/>
  <c r="AC59" i="30"/>
  <c r="AD59" i="30"/>
  <c r="AE59" i="30"/>
  <c r="AF59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I61" i="30"/>
  <c r="J61" i="30"/>
  <c r="K61" i="30"/>
  <c r="L61" i="30"/>
  <c r="M61" i="30"/>
  <c r="N61" i="30"/>
  <c r="O61" i="30"/>
  <c r="P61" i="30"/>
  <c r="Q61" i="30"/>
  <c r="R61" i="30"/>
  <c r="S61" i="30"/>
  <c r="T61" i="30"/>
  <c r="I62" i="30"/>
  <c r="J62" i="30"/>
  <c r="K62" i="30"/>
  <c r="L62" i="30"/>
  <c r="M62" i="30"/>
  <c r="N62" i="30"/>
  <c r="O62" i="30"/>
  <c r="P62" i="30"/>
  <c r="Q62" i="30"/>
  <c r="R62" i="30"/>
  <c r="S62" i="30"/>
  <c r="T62" i="30"/>
  <c r="I63" i="30"/>
  <c r="J63" i="30"/>
  <c r="K63" i="30"/>
  <c r="L63" i="30"/>
  <c r="M63" i="30"/>
  <c r="N63" i="30"/>
  <c r="O63" i="30"/>
  <c r="P63" i="30"/>
  <c r="Q63" i="30"/>
  <c r="R63" i="30"/>
  <c r="S63" i="30"/>
  <c r="T63" i="30"/>
  <c r="I64" i="30"/>
  <c r="J64" i="30"/>
  <c r="K64" i="30"/>
  <c r="L64" i="30"/>
  <c r="M64" i="30"/>
  <c r="N64" i="30"/>
  <c r="O64" i="30"/>
  <c r="P64" i="30"/>
  <c r="Q64" i="30"/>
  <c r="R64" i="30"/>
  <c r="S64" i="30"/>
  <c r="T64" i="30"/>
  <c r="I65" i="30"/>
  <c r="J65" i="30"/>
  <c r="K65" i="30"/>
  <c r="L65" i="30"/>
  <c r="M65" i="30"/>
  <c r="N65" i="30"/>
  <c r="O65" i="30"/>
  <c r="P65" i="30"/>
  <c r="Q65" i="30"/>
  <c r="R65" i="30"/>
  <c r="S65" i="30"/>
  <c r="T65" i="30"/>
  <c r="I66" i="30"/>
  <c r="J66" i="30"/>
  <c r="K66" i="30"/>
  <c r="L66" i="30"/>
  <c r="M66" i="30"/>
  <c r="N66" i="30"/>
  <c r="O66" i="30"/>
  <c r="P66" i="30"/>
  <c r="Q66" i="30"/>
  <c r="R66" i="30"/>
  <c r="S66" i="30"/>
  <c r="T66" i="30"/>
  <c r="I67" i="30"/>
  <c r="J67" i="30"/>
  <c r="K67" i="30"/>
  <c r="L67" i="30"/>
  <c r="M67" i="30"/>
  <c r="N67" i="30"/>
  <c r="O67" i="30"/>
  <c r="P67" i="30"/>
  <c r="Q67" i="30"/>
  <c r="R67" i="30"/>
  <c r="S67" i="30"/>
  <c r="T67" i="30"/>
  <c r="I68" i="30"/>
  <c r="J68" i="30"/>
  <c r="K68" i="30"/>
  <c r="L68" i="30"/>
  <c r="M68" i="30"/>
  <c r="N68" i="30"/>
  <c r="O68" i="30"/>
  <c r="P68" i="30"/>
  <c r="Q68" i="30"/>
  <c r="R68" i="30"/>
  <c r="S68" i="30"/>
  <c r="T68" i="30"/>
  <c r="I59" i="30"/>
  <c r="I69" i="30" s="1"/>
  <c r="H8" i="29" s="1"/>
  <c r="J59" i="30"/>
  <c r="J69" i="30" s="1"/>
  <c r="I8" i="29" s="1"/>
  <c r="K59" i="30"/>
  <c r="L59" i="30"/>
  <c r="M59" i="30"/>
  <c r="M69" i="30" s="1"/>
  <c r="L8" i="29" s="1"/>
  <c r="N59" i="30"/>
  <c r="N69" i="30" s="1"/>
  <c r="M8" i="29" s="1"/>
  <c r="O59" i="30"/>
  <c r="O69" i="30" s="1"/>
  <c r="N8" i="29" s="1"/>
  <c r="P59" i="30"/>
  <c r="Q59" i="30"/>
  <c r="Q69" i="30" s="1"/>
  <c r="P8" i="29" s="1"/>
  <c r="R59" i="30"/>
  <c r="R69" i="30" s="1"/>
  <c r="Q8" i="29" s="1"/>
  <c r="S59" i="30"/>
  <c r="S69" i="30" s="1"/>
  <c r="R8" i="29" s="1"/>
  <c r="T59" i="30"/>
  <c r="T69" i="30" s="1"/>
  <c r="S8" i="29" s="1"/>
  <c r="U59" i="30"/>
  <c r="I87" i="30"/>
  <c r="B60" i="30"/>
  <c r="B61" i="30"/>
  <c r="B62" i="30"/>
  <c r="B63" i="30"/>
  <c r="B64" i="30"/>
  <c r="B65" i="30"/>
  <c r="B66" i="30"/>
  <c r="B67" i="30"/>
  <c r="B68" i="30"/>
  <c r="B59" i="30"/>
  <c r="H76" i="28"/>
  <c r="I76" i="28"/>
  <c r="J76" i="28"/>
  <c r="K76" i="28"/>
  <c r="H77" i="28"/>
  <c r="I77" i="28"/>
  <c r="J77" i="28"/>
  <c r="K77" i="28"/>
  <c r="I88" i="30"/>
  <c r="J88" i="30"/>
  <c r="K88" i="30"/>
  <c r="L88" i="30"/>
  <c r="M88" i="30"/>
  <c r="N88" i="30"/>
  <c r="O88" i="30"/>
  <c r="P88" i="30"/>
  <c r="Q88" i="30"/>
  <c r="R88" i="30"/>
  <c r="S88" i="30"/>
  <c r="T88" i="30"/>
  <c r="U88" i="30"/>
  <c r="V88" i="30"/>
  <c r="W88" i="30"/>
  <c r="X88" i="30"/>
  <c r="Y88" i="30"/>
  <c r="Z88" i="30"/>
  <c r="AA88" i="30"/>
  <c r="AB88" i="30"/>
  <c r="AC88" i="30"/>
  <c r="AD88" i="30"/>
  <c r="AE88" i="30"/>
  <c r="AF88" i="30"/>
  <c r="AG88" i="30"/>
  <c r="AH88" i="30"/>
  <c r="AI88" i="30"/>
  <c r="AJ88" i="30"/>
  <c r="AK88" i="30"/>
  <c r="AL88" i="30"/>
  <c r="AM88" i="30"/>
  <c r="AN88" i="30"/>
  <c r="AO88" i="30"/>
  <c r="AP88" i="30"/>
  <c r="AQ88" i="30"/>
  <c r="AR88" i="30"/>
  <c r="I89" i="30"/>
  <c r="J89" i="30"/>
  <c r="K89" i="30"/>
  <c r="L89" i="30"/>
  <c r="M89" i="30"/>
  <c r="N89" i="30"/>
  <c r="O89" i="30"/>
  <c r="P89" i="30"/>
  <c r="Q89" i="30"/>
  <c r="R89" i="30"/>
  <c r="S89" i="30"/>
  <c r="T89" i="30"/>
  <c r="U89" i="30"/>
  <c r="V89" i="30"/>
  <c r="W89" i="30"/>
  <c r="X89" i="30"/>
  <c r="Y89" i="30"/>
  <c r="Z89" i="30"/>
  <c r="AA89" i="30"/>
  <c r="AB89" i="30"/>
  <c r="AC89" i="30"/>
  <c r="AD89" i="30"/>
  <c r="AE89" i="30"/>
  <c r="AF89" i="30"/>
  <c r="AG89" i="30"/>
  <c r="AH89" i="30"/>
  <c r="AI89" i="30"/>
  <c r="AJ89" i="30"/>
  <c r="AK89" i="30"/>
  <c r="AL89" i="30"/>
  <c r="AM89" i="30"/>
  <c r="AN89" i="30"/>
  <c r="AO89" i="30"/>
  <c r="AP89" i="30"/>
  <c r="AQ89" i="30"/>
  <c r="AR89" i="30"/>
  <c r="I90" i="30"/>
  <c r="J90" i="30"/>
  <c r="K90" i="30"/>
  <c r="L90" i="30"/>
  <c r="M90" i="30"/>
  <c r="N90" i="30"/>
  <c r="O90" i="30"/>
  <c r="P90" i="30"/>
  <c r="Q90" i="30"/>
  <c r="R90" i="30"/>
  <c r="S90" i="30"/>
  <c r="T90" i="30"/>
  <c r="U90" i="30"/>
  <c r="V90" i="30"/>
  <c r="W90" i="30"/>
  <c r="X90" i="30"/>
  <c r="Y90" i="30"/>
  <c r="Z90" i="30"/>
  <c r="AA90" i="30"/>
  <c r="AB90" i="30"/>
  <c r="AC90" i="30"/>
  <c r="AD90" i="30"/>
  <c r="AE90" i="30"/>
  <c r="AF90" i="30"/>
  <c r="AG90" i="30"/>
  <c r="AH90" i="30"/>
  <c r="AI90" i="30"/>
  <c r="AJ90" i="30"/>
  <c r="AK90" i="30"/>
  <c r="AL90" i="30"/>
  <c r="AM90" i="30"/>
  <c r="AN90" i="30"/>
  <c r="AO90" i="30"/>
  <c r="AP90" i="30"/>
  <c r="AQ90" i="30"/>
  <c r="AR90" i="30"/>
  <c r="I91" i="30"/>
  <c r="J91" i="30"/>
  <c r="K91" i="30"/>
  <c r="L91" i="30"/>
  <c r="M91" i="30"/>
  <c r="N91" i="30"/>
  <c r="O91" i="30"/>
  <c r="P91" i="30"/>
  <c r="Q91" i="30"/>
  <c r="R91" i="30"/>
  <c r="S91" i="30"/>
  <c r="T91" i="30"/>
  <c r="U91" i="30"/>
  <c r="V91" i="30"/>
  <c r="W91" i="30"/>
  <c r="X91" i="30"/>
  <c r="Y91" i="30"/>
  <c r="Z91" i="30"/>
  <c r="AA91" i="30"/>
  <c r="AB91" i="30"/>
  <c r="AC91" i="30"/>
  <c r="AD91" i="30"/>
  <c r="AE91" i="30"/>
  <c r="AF91" i="30"/>
  <c r="AG91" i="30"/>
  <c r="AH91" i="30"/>
  <c r="AI91" i="30"/>
  <c r="AJ91" i="30"/>
  <c r="AK91" i="30"/>
  <c r="AL91" i="30"/>
  <c r="AM91" i="30"/>
  <c r="AN91" i="30"/>
  <c r="AO91" i="30"/>
  <c r="AP91" i="30"/>
  <c r="AQ91" i="30"/>
  <c r="AR91" i="30"/>
  <c r="I92" i="30"/>
  <c r="J92" i="30"/>
  <c r="K92" i="30"/>
  <c r="L92" i="30"/>
  <c r="M92" i="30"/>
  <c r="N92" i="30"/>
  <c r="O92" i="30"/>
  <c r="P92" i="30"/>
  <c r="Q92" i="30"/>
  <c r="R92" i="30"/>
  <c r="S92" i="30"/>
  <c r="T92" i="30"/>
  <c r="U92" i="30"/>
  <c r="V92" i="30"/>
  <c r="W92" i="30"/>
  <c r="X92" i="30"/>
  <c r="Y92" i="30"/>
  <c r="Z92" i="30"/>
  <c r="AA92" i="30"/>
  <c r="AB92" i="30"/>
  <c r="AC92" i="30"/>
  <c r="AD92" i="30"/>
  <c r="AE92" i="30"/>
  <c r="AF92" i="30"/>
  <c r="AG92" i="30"/>
  <c r="AH92" i="30"/>
  <c r="AI92" i="30"/>
  <c r="AJ92" i="30"/>
  <c r="AK92" i="30"/>
  <c r="AL92" i="30"/>
  <c r="AM92" i="30"/>
  <c r="AN92" i="30"/>
  <c r="AO92" i="30"/>
  <c r="AP92" i="30"/>
  <c r="AQ92" i="30"/>
  <c r="AR92" i="30"/>
  <c r="I93" i="30"/>
  <c r="J93" i="30"/>
  <c r="K93" i="30"/>
  <c r="L93" i="30"/>
  <c r="M93" i="30"/>
  <c r="N93" i="30"/>
  <c r="O93" i="30"/>
  <c r="P93" i="30"/>
  <c r="Q93" i="30"/>
  <c r="R93" i="30"/>
  <c r="S93" i="30"/>
  <c r="T93" i="30"/>
  <c r="U93" i="30"/>
  <c r="V93" i="30"/>
  <c r="W93" i="30"/>
  <c r="X93" i="30"/>
  <c r="Y93" i="30"/>
  <c r="Z93" i="30"/>
  <c r="AA93" i="30"/>
  <c r="AB93" i="30"/>
  <c r="AC93" i="30"/>
  <c r="AD93" i="30"/>
  <c r="AE93" i="30"/>
  <c r="AF93" i="30"/>
  <c r="AG93" i="30"/>
  <c r="AH93" i="30"/>
  <c r="AI93" i="30"/>
  <c r="AJ93" i="30"/>
  <c r="AK93" i="30"/>
  <c r="AL93" i="30"/>
  <c r="AM93" i="30"/>
  <c r="AN93" i="30"/>
  <c r="AO93" i="30"/>
  <c r="AP93" i="30"/>
  <c r="AQ93" i="30"/>
  <c r="AR93" i="30"/>
  <c r="I94" i="30"/>
  <c r="J94" i="30"/>
  <c r="K94" i="30"/>
  <c r="L94" i="30"/>
  <c r="M94" i="30"/>
  <c r="N94" i="30"/>
  <c r="O94" i="30"/>
  <c r="P94" i="30"/>
  <c r="Q94" i="30"/>
  <c r="R94" i="30"/>
  <c r="S94" i="30"/>
  <c r="T94" i="30"/>
  <c r="U94" i="30"/>
  <c r="V94" i="30"/>
  <c r="W94" i="30"/>
  <c r="X94" i="30"/>
  <c r="Y94" i="30"/>
  <c r="Z94" i="30"/>
  <c r="AA94" i="30"/>
  <c r="AB94" i="30"/>
  <c r="AC94" i="30"/>
  <c r="AD94" i="30"/>
  <c r="AE94" i="30"/>
  <c r="AF94" i="30"/>
  <c r="AG94" i="30"/>
  <c r="AH94" i="30"/>
  <c r="AI94" i="30"/>
  <c r="AJ94" i="30"/>
  <c r="AK94" i="30"/>
  <c r="AL94" i="30"/>
  <c r="AM94" i="30"/>
  <c r="AN94" i="30"/>
  <c r="AO94" i="30"/>
  <c r="AP94" i="30"/>
  <c r="AQ94" i="30"/>
  <c r="AR94" i="30"/>
  <c r="I95" i="30"/>
  <c r="J95" i="30"/>
  <c r="K95" i="30"/>
  <c r="L95" i="30"/>
  <c r="M95" i="30"/>
  <c r="N95" i="30"/>
  <c r="O95" i="30"/>
  <c r="P95" i="30"/>
  <c r="Q95" i="30"/>
  <c r="R95" i="30"/>
  <c r="S95" i="30"/>
  <c r="T95" i="30"/>
  <c r="U95" i="30"/>
  <c r="V95" i="30"/>
  <c r="W95" i="30"/>
  <c r="X95" i="30"/>
  <c r="Y95" i="30"/>
  <c r="Z95" i="30"/>
  <c r="AA95" i="30"/>
  <c r="AB95" i="30"/>
  <c r="AC95" i="30"/>
  <c r="AD95" i="30"/>
  <c r="AE95" i="30"/>
  <c r="AF95" i="30"/>
  <c r="AG95" i="30"/>
  <c r="AH95" i="30"/>
  <c r="AI95" i="30"/>
  <c r="AJ95" i="30"/>
  <c r="AK95" i="30"/>
  <c r="AL95" i="30"/>
  <c r="AM95" i="30"/>
  <c r="AN95" i="30"/>
  <c r="AO95" i="30"/>
  <c r="AP95" i="30"/>
  <c r="AQ95" i="30"/>
  <c r="AR95" i="30"/>
  <c r="I96" i="30"/>
  <c r="J96" i="30"/>
  <c r="K96" i="30"/>
  <c r="L96" i="30"/>
  <c r="M96" i="30"/>
  <c r="N96" i="30"/>
  <c r="O96" i="30"/>
  <c r="P96" i="30"/>
  <c r="Q96" i="30"/>
  <c r="R96" i="30"/>
  <c r="S96" i="30"/>
  <c r="T96" i="30"/>
  <c r="U96" i="30"/>
  <c r="V96" i="30"/>
  <c r="W96" i="30"/>
  <c r="X96" i="30"/>
  <c r="Y96" i="30"/>
  <c r="Z96" i="30"/>
  <c r="AA96" i="30"/>
  <c r="AB96" i="30"/>
  <c r="AC96" i="30"/>
  <c r="AD96" i="30"/>
  <c r="AE96" i="30"/>
  <c r="AF96" i="30"/>
  <c r="AG96" i="30"/>
  <c r="AH96" i="30"/>
  <c r="AI96" i="30"/>
  <c r="AJ96" i="30"/>
  <c r="AK96" i="30"/>
  <c r="AL96" i="30"/>
  <c r="AM96" i="30"/>
  <c r="AN96" i="30"/>
  <c r="AO96" i="30"/>
  <c r="AP96" i="30"/>
  <c r="AQ96" i="30"/>
  <c r="AR96" i="30"/>
  <c r="I97" i="30"/>
  <c r="J97" i="30"/>
  <c r="K97" i="30"/>
  <c r="L97" i="30"/>
  <c r="M97" i="30"/>
  <c r="N97" i="30"/>
  <c r="O97" i="30"/>
  <c r="P97" i="30"/>
  <c r="Q97" i="30"/>
  <c r="R97" i="30"/>
  <c r="S97" i="30"/>
  <c r="T97" i="30"/>
  <c r="J87" i="30"/>
  <c r="K87" i="30"/>
  <c r="L87" i="30"/>
  <c r="M87" i="30"/>
  <c r="N87" i="30"/>
  <c r="O87" i="30"/>
  <c r="P87" i="30"/>
  <c r="Q87" i="30"/>
  <c r="R87" i="30"/>
  <c r="S87" i="30"/>
  <c r="T87" i="30"/>
  <c r="AH87" i="30"/>
  <c r="AI87" i="30"/>
  <c r="AJ87" i="30"/>
  <c r="AK87" i="30"/>
  <c r="AL87" i="30"/>
  <c r="AM87" i="30"/>
  <c r="AN87" i="30"/>
  <c r="AO87" i="30"/>
  <c r="AP87" i="30"/>
  <c r="AQ87" i="30"/>
  <c r="AR87" i="30"/>
  <c r="AG87" i="30"/>
  <c r="V87" i="30"/>
  <c r="W87" i="30"/>
  <c r="X87" i="30"/>
  <c r="Y87" i="30"/>
  <c r="Z87" i="30"/>
  <c r="AA87" i="30"/>
  <c r="AB87" i="30"/>
  <c r="AC87" i="30"/>
  <c r="AD87" i="30"/>
  <c r="AE87" i="30"/>
  <c r="AF87" i="30"/>
  <c r="U87" i="30"/>
  <c r="B97" i="30"/>
  <c r="B96" i="30"/>
  <c r="B95" i="30"/>
  <c r="B94" i="30"/>
  <c r="B93" i="30"/>
  <c r="B92" i="30"/>
  <c r="B91" i="30"/>
  <c r="B90" i="30"/>
  <c r="B89" i="30"/>
  <c r="B88" i="30"/>
  <c r="B87" i="30"/>
  <c r="F85" i="30"/>
  <c r="AJ97" i="30" s="1"/>
  <c r="E85" i="30"/>
  <c r="X97" i="30" s="1"/>
  <c r="AT9" i="36" l="1"/>
  <c r="AT11" i="29"/>
  <c r="AT12" i="29" s="1"/>
  <c r="AX11" i="29"/>
  <c r="AX12" i="29" s="1"/>
  <c r="AS69" i="30"/>
  <c r="AR8" i="29" s="1"/>
  <c r="AR9" i="36" s="1"/>
  <c r="BB11" i="29"/>
  <c r="BB12" i="29" s="1"/>
  <c r="U69" i="30"/>
  <c r="U70" i="30" s="1"/>
  <c r="D28" i="32"/>
  <c r="D12" i="37"/>
  <c r="F12" i="37"/>
  <c r="D15" i="37"/>
  <c r="E15" i="37"/>
  <c r="F15" i="37"/>
  <c r="C28" i="32"/>
  <c r="AG120" i="31"/>
  <c r="AK120" i="31"/>
  <c r="AJ9" i="32" s="1"/>
  <c r="AK10" i="37" s="1"/>
  <c r="AO120" i="31"/>
  <c r="AN9" i="32" s="1"/>
  <c r="AO10" i="37" s="1"/>
  <c r="J120" i="31"/>
  <c r="I9" i="32" s="1"/>
  <c r="J10" i="37" s="1"/>
  <c r="J18" i="37" s="1"/>
  <c r="N120" i="31"/>
  <c r="R120" i="31"/>
  <c r="AH120" i="31"/>
  <c r="AG9" i="32" s="1"/>
  <c r="AH10" i="37" s="1"/>
  <c r="AL120" i="31"/>
  <c r="AK9" i="32" s="1"/>
  <c r="AL10" i="37" s="1"/>
  <c r="AP120" i="31"/>
  <c r="K120" i="31"/>
  <c r="O120" i="31"/>
  <c r="N9" i="32" s="1"/>
  <c r="O10" i="37" s="1"/>
  <c r="O18" i="37" s="1"/>
  <c r="S120" i="31"/>
  <c r="R9" i="32" s="1"/>
  <c r="S10" i="37" s="1"/>
  <c r="S18" i="37" s="1"/>
  <c r="AI120" i="31"/>
  <c r="AM120" i="31"/>
  <c r="AL9" i="32" s="1"/>
  <c r="AM10" i="37" s="1"/>
  <c r="AQ120" i="31"/>
  <c r="AP9" i="32" s="1"/>
  <c r="AQ10" i="37" s="1"/>
  <c r="H120" i="31"/>
  <c r="G9" i="32" s="1"/>
  <c r="H10" i="37" s="1"/>
  <c r="L120" i="31"/>
  <c r="P120" i="31"/>
  <c r="O9" i="32" s="1"/>
  <c r="P10" i="37" s="1"/>
  <c r="P18" i="37" s="1"/>
  <c r="AF120" i="31"/>
  <c r="AE9" i="32" s="1"/>
  <c r="AF10" i="37" s="1"/>
  <c r="AJ120" i="31"/>
  <c r="AI9" i="32" s="1"/>
  <c r="AJ10" i="37" s="1"/>
  <c r="AN120" i="31"/>
  <c r="K173" i="31"/>
  <c r="O173" i="31"/>
  <c r="S173" i="31"/>
  <c r="J3" i="32"/>
  <c r="K75" i="31"/>
  <c r="K130" i="31"/>
  <c r="O3" i="32"/>
  <c r="P130" i="31"/>
  <c r="P75" i="31"/>
  <c r="C6" i="32"/>
  <c r="I3" i="32"/>
  <c r="J75" i="31"/>
  <c r="J130" i="31"/>
  <c r="R3" i="32"/>
  <c r="S75" i="31"/>
  <c r="S130" i="31"/>
  <c r="G3" i="32"/>
  <c r="H75" i="31"/>
  <c r="H130" i="31"/>
  <c r="K3" i="32"/>
  <c r="L75" i="31"/>
  <c r="L130" i="31"/>
  <c r="P3" i="32"/>
  <c r="Q75" i="31"/>
  <c r="Q130" i="31"/>
  <c r="N3" i="32"/>
  <c r="O130" i="31"/>
  <c r="O75" i="31"/>
  <c r="H3" i="32"/>
  <c r="I75" i="31"/>
  <c r="I130" i="31"/>
  <c r="M3" i="32"/>
  <c r="N75" i="31"/>
  <c r="N130" i="31"/>
  <c r="Q3" i="32"/>
  <c r="R130" i="31"/>
  <c r="R75" i="31"/>
  <c r="E6" i="32"/>
  <c r="D6" i="32"/>
  <c r="C23" i="32"/>
  <c r="E28" i="32"/>
  <c r="C30" i="32"/>
  <c r="E11" i="32"/>
  <c r="E10" i="32"/>
  <c r="C10" i="32"/>
  <c r="D10" i="32"/>
  <c r="C11" i="32"/>
  <c r="C15" i="32"/>
  <c r="M33" i="31"/>
  <c r="E111" i="31"/>
  <c r="F111" i="31"/>
  <c r="K9" i="32"/>
  <c r="L10" i="37" s="1"/>
  <c r="L18" i="37" s="1"/>
  <c r="W9" i="32"/>
  <c r="X10" i="37" s="1"/>
  <c r="AA9" i="32"/>
  <c r="AB10" i="37" s="1"/>
  <c r="F112" i="31"/>
  <c r="AM9" i="32"/>
  <c r="AN10" i="37" s="1"/>
  <c r="D116" i="31"/>
  <c r="F170" i="31"/>
  <c r="F173" i="31"/>
  <c r="AQ191" i="31" s="1"/>
  <c r="D137" i="31"/>
  <c r="E137" i="31"/>
  <c r="F137" i="31"/>
  <c r="F114" i="31"/>
  <c r="D118" i="31"/>
  <c r="D113" i="31"/>
  <c r="M9" i="32"/>
  <c r="N10" i="37" s="1"/>
  <c r="N18" i="37" s="1"/>
  <c r="Q9" i="32"/>
  <c r="R10" i="37" s="1"/>
  <c r="R18" i="37" s="1"/>
  <c r="U9" i="32"/>
  <c r="V10" i="37" s="1"/>
  <c r="Y9" i="32"/>
  <c r="Z10" i="37" s="1"/>
  <c r="AC9" i="32"/>
  <c r="AD10" i="37" s="1"/>
  <c r="AO9" i="32"/>
  <c r="AP10" i="37" s="1"/>
  <c r="D170" i="31"/>
  <c r="D194" i="31"/>
  <c r="F31" i="31"/>
  <c r="J9" i="32"/>
  <c r="K10" i="37" s="1"/>
  <c r="K18" i="37" s="1"/>
  <c r="V9" i="32"/>
  <c r="W10" i="37" s="1"/>
  <c r="W18" i="37" s="1"/>
  <c r="Z9" i="32"/>
  <c r="AA10" i="37" s="1"/>
  <c r="AD9" i="32"/>
  <c r="AE10" i="37" s="1"/>
  <c r="AH9" i="32"/>
  <c r="AI10" i="37" s="1"/>
  <c r="E113" i="31"/>
  <c r="F113" i="31"/>
  <c r="D114" i="31"/>
  <c r="E114" i="31"/>
  <c r="D115" i="31"/>
  <c r="E115" i="31"/>
  <c r="F115" i="31"/>
  <c r="E116" i="31"/>
  <c r="F116" i="31"/>
  <c r="E95" i="31"/>
  <c r="D95" i="31"/>
  <c r="F95" i="31"/>
  <c r="K4" i="32"/>
  <c r="D11" i="32"/>
  <c r="J50" i="31"/>
  <c r="N50" i="31"/>
  <c r="R50" i="31"/>
  <c r="I50" i="31"/>
  <c r="E31" i="31"/>
  <c r="K50" i="31"/>
  <c r="O50" i="31"/>
  <c r="S50" i="31"/>
  <c r="E29" i="31"/>
  <c r="L50" i="31"/>
  <c r="P50" i="31"/>
  <c r="M28" i="31"/>
  <c r="F29" i="31"/>
  <c r="Q50" i="31"/>
  <c r="D112" i="31"/>
  <c r="E112" i="31"/>
  <c r="S9" i="32"/>
  <c r="T10" i="37" s="1"/>
  <c r="D117" i="31"/>
  <c r="E117" i="31"/>
  <c r="F117" i="31"/>
  <c r="D111" i="31"/>
  <c r="H9" i="32"/>
  <c r="I10" i="37" s="1"/>
  <c r="I18" i="37" s="1"/>
  <c r="P9" i="32"/>
  <c r="Q10" i="37" s="1"/>
  <c r="Q18" i="37" s="1"/>
  <c r="T9" i="32"/>
  <c r="U10" i="37" s="1"/>
  <c r="U18" i="37" s="1"/>
  <c r="X9" i="32"/>
  <c r="Y10" i="37" s="1"/>
  <c r="AB9" i="32"/>
  <c r="AC10" i="37" s="1"/>
  <c r="AF9" i="32"/>
  <c r="AG10" i="37" s="1"/>
  <c r="E118" i="31"/>
  <c r="F118" i="31"/>
  <c r="S156" i="31"/>
  <c r="O156" i="31"/>
  <c r="K156" i="31"/>
  <c r="R156" i="31"/>
  <c r="N156" i="31"/>
  <c r="J156" i="31"/>
  <c r="Q156" i="31"/>
  <c r="M156" i="31"/>
  <c r="I156" i="31"/>
  <c r="P156" i="31"/>
  <c r="P157" i="31" s="1"/>
  <c r="L156" i="31"/>
  <c r="H156" i="31"/>
  <c r="Q195" i="31"/>
  <c r="S155" i="31"/>
  <c r="O155" i="31"/>
  <c r="K155" i="31"/>
  <c r="R155" i="31"/>
  <c r="N155" i="31"/>
  <c r="J155" i="31"/>
  <c r="Q155" i="31"/>
  <c r="M155" i="31"/>
  <c r="I155" i="31"/>
  <c r="H155" i="31"/>
  <c r="L155" i="31"/>
  <c r="E173" i="31"/>
  <c r="E169" i="31"/>
  <c r="D169" i="31"/>
  <c r="J195" i="31"/>
  <c r="G131" i="30"/>
  <c r="AS155" i="30"/>
  <c r="G155" i="30" s="1"/>
  <c r="F7" i="29"/>
  <c r="AS4" i="29"/>
  <c r="F10" i="29"/>
  <c r="AU11" i="29"/>
  <c r="AX4" i="29"/>
  <c r="AZ6" i="29"/>
  <c r="AV6" i="29"/>
  <c r="AW6" i="29"/>
  <c r="AR6" i="29"/>
  <c r="AR11" i="29"/>
  <c r="BB4" i="29"/>
  <c r="AW4" i="29"/>
  <c r="BA5" i="29"/>
  <c r="AS5" i="29"/>
  <c r="AZ4" i="29"/>
  <c r="AV4" i="29"/>
  <c r="F3" i="29"/>
  <c r="G95" i="30"/>
  <c r="G91" i="30"/>
  <c r="G66" i="30"/>
  <c r="G62" i="30"/>
  <c r="G41" i="30"/>
  <c r="AT107" i="30"/>
  <c r="BB107" i="30"/>
  <c r="AX107" i="30"/>
  <c r="G19" i="30"/>
  <c r="AY42" i="30"/>
  <c r="AW27" i="30"/>
  <c r="AW22" i="30" s="1"/>
  <c r="BD27" i="30"/>
  <c r="BD99" i="30" s="1"/>
  <c r="AV27" i="30"/>
  <c r="AV99" i="30" s="1"/>
  <c r="AT42" i="30"/>
  <c r="AT43" i="30" s="1"/>
  <c r="AX42" i="30"/>
  <c r="AX43" i="30" s="1"/>
  <c r="BC42" i="30"/>
  <c r="W69" i="30"/>
  <c r="V8" i="29" s="1"/>
  <c r="V9" i="36" s="1"/>
  <c r="BC98" i="30"/>
  <c r="AY98" i="30"/>
  <c r="AU98" i="30"/>
  <c r="BB98" i="30"/>
  <c r="BB99" i="30" s="1"/>
  <c r="AX98" i="30"/>
  <c r="AT98" i="30"/>
  <c r="BA98" i="30"/>
  <c r="AW98" i="30"/>
  <c r="R27" i="30"/>
  <c r="R26" i="30" s="1"/>
  <c r="N27" i="30"/>
  <c r="N24" i="30" s="1"/>
  <c r="D129" i="30"/>
  <c r="BB69" i="30"/>
  <c r="BA8" i="29" s="1"/>
  <c r="BA9" i="36" s="1"/>
  <c r="AX69" i="30"/>
  <c r="AT69" i="30"/>
  <c r="AS8" i="29" s="1"/>
  <c r="AS9" i="36" s="1"/>
  <c r="BA69" i="30"/>
  <c r="AZ8" i="29" s="1"/>
  <c r="AZ9" i="36" s="1"/>
  <c r="AW69" i="30"/>
  <c r="AV8" i="29" s="1"/>
  <c r="AV9" i="36" s="1"/>
  <c r="BB42" i="30"/>
  <c r="BB43" i="30" s="1"/>
  <c r="BA27" i="30"/>
  <c r="BA22" i="30" s="1"/>
  <c r="I98" i="30"/>
  <c r="H9" i="29" s="1"/>
  <c r="BD69" i="30"/>
  <c r="BC8" i="29" s="1"/>
  <c r="BC9" i="36" s="1"/>
  <c r="AZ69" i="30"/>
  <c r="AY8" i="29" s="1"/>
  <c r="AV69" i="30"/>
  <c r="AU8" i="29" s="1"/>
  <c r="AU9" i="36" s="1"/>
  <c r="AZ27" i="30"/>
  <c r="AZ99" i="30" s="1"/>
  <c r="BC27" i="30"/>
  <c r="BB20" i="30"/>
  <c r="BB24" i="30"/>
  <c r="AT24" i="30"/>
  <c r="AT20" i="30"/>
  <c r="AX99" i="30"/>
  <c r="AT99" i="30"/>
  <c r="AX24" i="30"/>
  <c r="AX20" i="30"/>
  <c r="BB26" i="30"/>
  <c r="AX26" i="30"/>
  <c r="AT26" i="30"/>
  <c r="BC20" i="30"/>
  <c r="BD42" i="30"/>
  <c r="AV42" i="30"/>
  <c r="AW42" i="30"/>
  <c r="AY27" i="30"/>
  <c r="AY70" i="30" s="1"/>
  <c r="AU27" i="30"/>
  <c r="AU28" i="30" s="1"/>
  <c r="BB22" i="30"/>
  <c r="AX22" i="30"/>
  <c r="AT22" i="30"/>
  <c r="AV20" i="30"/>
  <c r="BA26" i="30"/>
  <c r="AW26" i="30"/>
  <c r="L69" i="30"/>
  <c r="K8" i="29" s="1"/>
  <c r="AF19" i="30"/>
  <c r="AF41" i="30" s="1"/>
  <c r="AB19" i="30"/>
  <c r="X19" i="30"/>
  <c r="X27" i="30" s="1"/>
  <c r="X26" i="30" s="1"/>
  <c r="AE19" i="30"/>
  <c r="AE39" i="30" s="1"/>
  <c r="AA19" i="30"/>
  <c r="AA39" i="30" s="1"/>
  <c r="W19" i="30"/>
  <c r="AQ19" i="30"/>
  <c r="AM19" i="30"/>
  <c r="AM40" i="30" s="1"/>
  <c r="AI19" i="30"/>
  <c r="AI38" i="30" s="1"/>
  <c r="I41" i="30"/>
  <c r="AS98" i="30"/>
  <c r="AD19" i="30"/>
  <c r="AD38" i="30" s="1"/>
  <c r="Z19" i="30"/>
  <c r="Z40" i="30" s="1"/>
  <c r="V19" i="30"/>
  <c r="V38" i="30" s="1"/>
  <c r="AP19" i="30"/>
  <c r="AP38" i="30" s="1"/>
  <c r="AL19" i="30"/>
  <c r="AL38" i="30" s="1"/>
  <c r="AH19" i="30"/>
  <c r="AH38" i="30" s="1"/>
  <c r="N26" i="30"/>
  <c r="I38" i="30"/>
  <c r="AC19" i="30"/>
  <c r="AC38" i="30" s="1"/>
  <c r="AG19" i="30"/>
  <c r="AO19" i="30"/>
  <c r="AO38" i="30" s="1"/>
  <c r="I27" i="30"/>
  <c r="AS27" i="30"/>
  <c r="R38" i="30"/>
  <c r="N41" i="30"/>
  <c r="AH40" i="30"/>
  <c r="R40" i="30"/>
  <c r="V39" i="30"/>
  <c r="N39" i="30"/>
  <c r="AC41" i="30"/>
  <c r="M41" i="30"/>
  <c r="Q40" i="30"/>
  <c r="AH27" i="30"/>
  <c r="AL27" i="30"/>
  <c r="AK3" i="29" s="1"/>
  <c r="AK5" i="29" s="1"/>
  <c r="N38" i="30"/>
  <c r="Z38" i="30"/>
  <c r="AP41" i="30"/>
  <c r="AH41" i="30"/>
  <c r="Z41" i="30"/>
  <c r="R41" i="30"/>
  <c r="J41" i="30"/>
  <c r="AL40" i="30"/>
  <c r="N40" i="30"/>
  <c r="AP39" i="30"/>
  <c r="AP42" i="30" s="1"/>
  <c r="AO7" i="29" s="1"/>
  <c r="AH39" i="30"/>
  <c r="Z39" i="30"/>
  <c r="R39" i="30"/>
  <c r="R42" i="30" s="1"/>
  <c r="Q7" i="29" s="1"/>
  <c r="J39" i="30"/>
  <c r="V41" i="30"/>
  <c r="AP40" i="30"/>
  <c r="J40" i="30"/>
  <c r="AK41" i="30"/>
  <c r="AO40" i="30"/>
  <c r="Y40" i="30"/>
  <c r="AK39" i="30"/>
  <c r="AC39" i="30"/>
  <c r="M39" i="30"/>
  <c r="M42" i="30" s="1"/>
  <c r="L7" i="29" s="1"/>
  <c r="Y41" i="30"/>
  <c r="Q41" i="30"/>
  <c r="AK40" i="30"/>
  <c r="AC40" i="30"/>
  <c r="M40" i="30"/>
  <c r="AO39" i="30"/>
  <c r="Y39" i="30"/>
  <c r="Y42" i="30" s="1"/>
  <c r="X7" i="29" s="1"/>
  <c r="Q39" i="30"/>
  <c r="I42" i="30"/>
  <c r="H7" i="29" s="1"/>
  <c r="S39" i="30"/>
  <c r="S40" i="30"/>
  <c r="S41" i="30"/>
  <c r="S27" i="30"/>
  <c r="S26" i="30" s="1"/>
  <c r="O39" i="30"/>
  <c r="O40" i="30"/>
  <c r="O41" i="30"/>
  <c r="K39" i="30"/>
  <c r="K40" i="30"/>
  <c r="K41" i="30"/>
  <c r="AE40" i="30"/>
  <c r="AE41" i="30"/>
  <c r="AA27" i="30"/>
  <c r="W39" i="30"/>
  <c r="W40" i="30"/>
  <c r="W41" i="30"/>
  <c r="W27" i="30"/>
  <c r="W22" i="30" s="1"/>
  <c r="AQ39" i="30"/>
  <c r="AQ40" i="30"/>
  <c r="AQ41" i="30"/>
  <c r="AM39" i="30"/>
  <c r="AM27" i="30"/>
  <c r="AM26" i="30" s="1"/>
  <c r="O27" i="30"/>
  <c r="O26" i="30" s="1"/>
  <c r="K27" i="30"/>
  <c r="K24" i="30" s="1"/>
  <c r="N22" i="30"/>
  <c r="W38" i="30"/>
  <c r="AM38" i="30"/>
  <c r="AB38" i="30"/>
  <c r="AB39" i="30"/>
  <c r="AB40" i="30"/>
  <c r="AB41" i="30"/>
  <c r="AR38" i="30"/>
  <c r="AR39" i="30"/>
  <c r="AR40" i="30"/>
  <c r="AR41" i="30"/>
  <c r="AN39" i="30"/>
  <c r="AN40" i="30"/>
  <c r="AN41" i="30"/>
  <c r="AN38" i="30"/>
  <c r="AL26" i="30"/>
  <c r="T27" i="30"/>
  <c r="S3" i="29" s="1"/>
  <c r="S5" i="29" s="1"/>
  <c r="L26" i="30"/>
  <c r="M3" i="29"/>
  <c r="M5" i="29" s="1"/>
  <c r="N20" i="30"/>
  <c r="Z27" i="30"/>
  <c r="Z26" i="30" s="1"/>
  <c r="R24" i="30"/>
  <c r="Q3" i="29"/>
  <c r="Q5" i="29" s="1"/>
  <c r="S38" i="30"/>
  <c r="K38" i="30"/>
  <c r="AQ38" i="30"/>
  <c r="T38" i="30"/>
  <c r="T39" i="30"/>
  <c r="T40" i="30"/>
  <c r="T41" i="30"/>
  <c r="P38" i="30"/>
  <c r="P39" i="30"/>
  <c r="P40" i="30"/>
  <c r="P41" i="30"/>
  <c r="L38" i="30"/>
  <c r="L39" i="30"/>
  <c r="L40" i="30"/>
  <c r="L41" i="30"/>
  <c r="D41" i="30" s="1"/>
  <c r="L27" i="30"/>
  <c r="L20" i="30" s="1"/>
  <c r="AF40" i="30"/>
  <c r="X38" i="30"/>
  <c r="X39" i="30"/>
  <c r="X40" i="30"/>
  <c r="X41" i="30"/>
  <c r="AJ38" i="30"/>
  <c r="AJ39" i="30"/>
  <c r="AJ40" i="30"/>
  <c r="AJ41" i="30"/>
  <c r="AE27" i="30"/>
  <c r="AE22" i="30" s="1"/>
  <c r="AH26" i="30"/>
  <c r="AG3" i="29"/>
  <c r="AG5" i="29" s="1"/>
  <c r="F23" i="30"/>
  <c r="J27" i="30"/>
  <c r="J24" i="30" s="1"/>
  <c r="E25" i="30"/>
  <c r="AJ27" i="30"/>
  <c r="AI3" i="29" s="1"/>
  <c r="AI5" i="29" s="1"/>
  <c r="AK27" i="30"/>
  <c r="AJ3" i="29" s="1"/>
  <c r="AJ5" i="29" s="1"/>
  <c r="F25" i="30"/>
  <c r="AR27" i="30"/>
  <c r="AQ3" i="29" s="1"/>
  <c r="AH24" i="30"/>
  <c r="AH22" i="30"/>
  <c r="AN27" i="30"/>
  <c r="AM3" i="29" s="1"/>
  <c r="AM5" i="29" s="1"/>
  <c r="AQ27" i="30"/>
  <c r="AP3" i="29" s="1"/>
  <c r="AP5" i="29" s="1"/>
  <c r="AB27" i="30"/>
  <c r="AA3" i="29" s="1"/>
  <c r="AA5" i="29" s="1"/>
  <c r="AA24" i="30"/>
  <c r="T24" i="30"/>
  <c r="T22" i="30"/>
  <c r="T20" i="30"/>
  <c r="R20" i="30"/>
  <c r="R22" i="30"/>
  <c r="O22" i="30"/>
  <c r="P27" i="30"/>
  <c r="O3" i="29" s="1"/>
  <c r="O5" i="29" s="1"/>
  <c r="AO27" i="30"/>
  <c r="AN3" i="29" s="1"/>
  <c r="AN5" i="29" s="1"/>
  <c r="Y27" i="30"/>
  <c r="X3" i="29" s="1"/>
  <c r="X5" i="29" s="1"/>
  <c r="AC27" i="30"/>
  <c r="AB3" i="29" s="1"/>
  <c r="AB5" i="29" s="1"/>
  <c r="M27" i="30"/>
  <c r="L3" i="29" s="1"/>
  <c r="L5" i="29" s="1"/>
  <c r="Q27" i="30"/>
  <c r="P3" i="29" s="1"/>
  <c r="P5" i="29" s="1"/>
  <c r="E23" i="30"/>
  <c r="AG27" i="30"/>
  <c r="K69" i="30"/>
  <c r="J8" i="29" s="1"/>
  <c r="V69" i="30"/>
  <c r="U8" i="29" s="1"/>
  <c r="U9" i="36" s="1"/>
  <c r="AL69" i="30"/>
  <c r="AK8" i="29" s="1"/>
  <c r="AK9" i="36" s="1"/>
  <c r="F62" i="30"/>
  <c r="AK69" i="30"/>
  <c r="AJ8" i="29" s="1"/>
  <c r="AJ9" i="36" s="1"/>
  <c r="T8" i="29"/>
  <c r="T9" i="36" s="1"/>
  <c r="AC69" i="30"/>
  <c r="AB8" i="29" s="1"/>
  <c r="AB9" i="36" s="1"/>
  <c r="AO69" i="30"/>
  <c r="AN8" i="29" s="1"/>
  <c r="AN9" i="36" s="1"/>
  <c r="Y69" i="30"/>
  <c r="X8" i="29" s="1"/>
  <c r="X9" i="36" s="1"/>
  <c r="AG69" i="30"/>
  <c r="AF8" i="29" s="1"/>
  <c r="AF9" i="36" s="1"/>
  <c r="P69" i="30"/>
  <c r="O8" i="29" s="1"/>
  <c r="AF69" i="30"/>
  <c r="AE8" i="29" s="1"/>
  <c r="AE9" i="36" s="1"/>
  <c r="AB69" i="30"/>
  <c r="AA8" i="29" s="1"/>
  <c r="AA9" i="36" s="1"/>
  <c r="X69" i="30"/>
  <c r="W8" i="29" s="1"/>
  <c r="W9" i="36" s="1"/>
  <c r="AR69" i="30"/>
  <c r="AQ8" i="29" s="1"/>
  <c r="AQ9" i="36" s="1"/>
  <c r="AN69" i="30"/>
  <c r="AM8" i="29" s="1"/>
  <c r="AM9" i="36" s="1"/>
  <c r="AJ69" i="30"/>
  <c r="AI8" i="29" s="1"/>
  <c r="AI9" i="36" s="1"/>
  <c r="E61" i="30"/>
  <c r="AA69" i="30"/>
  <c r="Z8" i="29" s="1"/>
  <c r="Z9" i="36" s="1"/>
  <c r="AQ69" i="30"/>
  <c r="AP8" i="29" s="1"/>
  <c r="AP9" i="36" s="1"/>
  <c r="E68" i="30"/>
  <c r="W97" i="30"/>
  <c r="D95" i="30"/>
  <c r="E93" i="30"/>
  <c r="AI97" i="30"/>
  <c r="AH97" i="30"/>
  <c r="D66" i="30"/>
  <c r="AQ97" i="30"/>
  <c r="AP97" i="30"/>
  <c r="AI69" i="30"/>
  <c r="AH8" i="29" s="1"/>
  <c r="AH9" i="36" s="1"/>
  <c r="Z69" i="30"/>
  <c r="Y8" i="29" s="1"/>
  <c r="Y9" i="36" s="1"/>
  <c r="AM97" i="30"/>
  <c r="AE97" i="30"/>
  <c r="E94" i="30"/>
  <c r="F93" i="30"/>
  <c r="E92" i="30"/>
  <c r="D92" i="30"/>
  <c r="E91" i="30"/>
  <c r="F90" i="30"/>
  <c r="D90" i="30"/>
  <c r="F89" i="30"/>
  <c r="D88" i="30"/>
  <c r="AD69" i="30"/>
  <c r="AC8" i="29" s="1"/>
  <c r="AC9" i="36" s="1"/>
  <c r="AH69" i="30"/>
  <c r="AG8" i="29" s="1"/>
  <c r="AG9" i="36" s="1"/>
  <c r="D68" i="30"/>
  <c r="AE69" i="30"/>
  <c r="AD8" i="29" s="1"/>
  <c r="AD9" i="36" s="1"/>
  <c r="AM69" i="30"/>
  <c r="AL8" i="29" s="1"/>
  <c r="AL9" i="36" s="1"/>
  <c r="F64" i="30"/>
  <c r="AP69" i="30"/>
  <c r="AO8" i="29" s="1"/>
  <c r="AO9" i="36" s="1"/>
  <c r="AL97" i="30"/>
  <c r="AA97" i="30"/>
  <c r="F96" i="30"/>
  <c r="D93" i="30"/>
  <c r="D96" i="30"/>
  <c r="E95" i="30"/>
  <c r="D94" i="30"/>
  <c r="E90" i="30"/>
  <c r="E88" i="30"/>
  <c r="V97" i="30"/>
  <c r="D65" i="30"/>
  <c r="D64" i="30"/>
  <c r="D61" i="30"/>
  <c r="D60" i="30"/>
  <c r="F95" i="30"/>
  <c r="F88" i="30"/>
  <c r="Z97" i="30"/>
  <c r="Z98" i="30" s="1"/>
  <c r="Y9" i="29" s="1"/>
  <c r="AO97" i="30"/>
  <c r="AK97" i="30"/>
  <c r="AG97" i="30"/>
  <c r="AC97" i="30"/>
  <c r="Y97" i="30"/>
  <c r="U97" i="30"/>
  <c r="E66" i="30"/>
  <c r="D89" i="30"/>
  <c r="AD97" i="30"/>
  <c r="T9" i="29"/>
  <c r="AR97" i="30"/>
  <c r="AN97" i="30"/>
  <c r="AF97" i="30"/>
  <c r="AB97" i="30"/>
  <c r="D62" i="30"/>
  <c r="F67" i="30"/>
  <c r="E64" i="30"/>
  <c r="E62" i="30"/>
  <c r="F60" i="30"/>
  <c r="D97" i="30"/>
  <c r="E96" i="30"/>
  <c r="F94" i="30"/>
  <c r="F92" i="30"/>
  <c r="F91" i="30"/>
  <c r="D91" i="30"/>
  <c r="E89" i="30"/>
  <c r="D67" i="30"/>
  <c r="D63" i="30"/>
  <c r="F68" i="30"/>
  <c r="E67" i="30"/>
  <c r="F66" i="30"/>
  <c r="F65" i="30"/>
  <c r="E65" i="30"/>
  <c r="F63" i="30"/>
  <c r="E63" i="30"/>
  <c r="F61" i="30"/>
  <c r="E60" i="30"/>
  <c r="BC11" i="29" l="1"/>
  <c r="BC12" i="29" s="1"/>
  <c r="AZ11" i="29"/>
  <c r="AV11" i="29"/>
  <c r="BB70" i="30"/>
  <c r="AY9" i="36"/>
  <c r="AY11" i="29"/>
  <c r="AY12" i="29" s="1"/>
  <c r="AX70" i="30"/>
  <c r="AW8" i="29"/>
  <c r="F9" i="36"/>
  <c r="E9" i="36"/>
  <c r="E10" i="37"/>
  <c r="N7" i="32"/>
  <c r="N8" i="32" s="1"/>
  <c r="O6" i="37"/>
  <c r="R7" i="32"/>
  <c r="R8" i="32" s="1"/>
  <c r="S6" i="37"/>
  <c r="F10" i="37"/>
  <c r="H7" i="32"/>
  <c r="H8" i="32" s="1"/>
  <c r="I6" i="37"/>
  <c r="G7" i="32"/>
  <c r="G8" i="32" s="1"/>
  <c r="H6" i="37"/>
  <c r="H20" i="37" s="1"/>
  <c r="H34" i="37" s="1"/>
  <c r="H35" i="37" s="1"/>
  <c r="I33" i="37" s="1"/>
  <c r="T18" i="37"/>
  <c r="M7" i="32"/>
  <c r="M8" i="32" s="1"/>
  <c r="N6" i="37"/>
  <c r="K7" i="32"/>
  <c r="K8" i="32" s="1"/>
  <c r="L6" i="37"/>
  <c r="J7" i="32"/>
  <c r="J8" i="32" s="1"/>
  <c r="K6" i="37"/>
  <c r="Q7" i="32"/>
  <c r="R6" i="37"/>
  <c r="P7" i="32"/>
  <c r="P12" i="32" s="1"/>
  <c r="Q6" i="37"/>
  <c r="I7" i="32"/>
  <c r="I8" i="32" s="1"/>
  <c r="J6" i="37"/>
  <c r="O7" i="32"/>
  <c r="O8" i="32" s="1"/>
  <c r="P6" i="37"/>
  <c r="R12" i="32"/>
  <c r="M138" i="31"/>
  <c r="M59" i="31"/>
  <c r="AN184" i="31"/>
  <c r="AJ184" i="31"/>
  <c r="AF184" i="31"/>
  <c r="AB184" i="31"/>
  <c r="AB194" i="31" s="1"/>
  <c r="AA15" i="32" s="1"/>
  <c r="X184" i="31"/>
  <c r="X194" i="31" s="1"/>
  <c r="W15" i="32" s="1"/>
  <c r="AA184" i="31"/>
  <c r="AA194" i="31" s="1"/>
  <c r="Z15" i="32" s="1"/>
  <c r="W184" i="31"/>
  <c r="W194" i="31" s="1"/>
  <c r="V15" i="32" s="1"/>
  <c r="AP184" i="31"/>
  <c r="AL184" i="31"/>
  <c r="AH184" i="31"/>
  <c r="AD184" i="31"/>
  <c r="AD194" i="31" s="1"/>
  <c r="AC15" i="32" s="1"/>
  <c r="Z184" i="31"/>
  <c r="Z194" i="31" s="1"/>
  <c r="Y15" i="32" s="1"/>
  <c r="V184" i="31"/>
  <c r="V194" i="31" s="1"/>
  <c r="U15" i="32" s="1"/>
  <c r="AO184" i="31"/>
  <c r="AK184" i="31"/>
  <c r="AG184" i="31"/>
  <c r="AC184" i="31"/>
  <c r="AC194" i="31" s="1"/>
  <c r="AB15" i="32" s="1"/>
  <c r="Y184" i="31"/>
  <c r="Y194" i="31" s="1"/>
  <c r="X15" i="32" s="1"/>
  <c r="AQ184" i="31"/>
  <c r="AQ194" i="31" s="1"/>
  <c r="AP15" i="32" s="1"/>
  <c r="AM184" i="31"/>
  <c r="AI184" i="31"/>
  <c r="AE184" i="31"/>
  <c r="AE194" i="31" s="1"/>
  <c r="AD15" i="32" s="1"/>
  <c r="Q4" i="32"/>
  <c r="AH191" i="31"/>
  <c r="AF191" i="31"/>
  <c r="AL191" i="31"/>
  <c r="H12" i="32"/>
  <c r="AK191" i="31"/>
  <c r="M195" i="31"/>
  <c r="AJ191" i="31"/>
  <c r="AP191" i="31"/>
  <c r="AM191" i="31"/>
  <c r="J12" i="32"/>
  <c r="M32" i="31"/>
  <c r="N34" i="31"/>
  <c r="H4" i="32"/>
  <c r="AN191" i="31"/>
  <c r="AI191" i="31"/>
  <c r="M30" i="31"/>
  <c r="AO191" i="31"/>
  <c r="AG191" i="31"/>
  <c r="R4" i="32"/>
  <c r="G12" i="32"/>
  <c r="N4" i="32"/>
  <c r="G4" i="32"/>
  <c r="Q12" i="32"/>
  <c r="I12" i="32"/>
  <c r="M12" i="32"/>
  <c r="N12" i="32"/>
  <c r="I4" i="32"/>
  <c r="P4" i="32"/>
  <c r="J4" i="32"/>
  <c r="Q8" i="32"/>
  <c r="M121" i="31"/>
  <c r="L9" i="32"/>
  <c r="O4" i="32"/>
  <c r="M130" i="31"/>
  <c r="M75" i="31"/>
  <c r="E9" i="32"/>
  <c r="D9" i="32"/>
  <c r="M50" i="31"/>
  <c r="L3" i="32"/>
  <c r="M96" i="31"/>
  <c r="Q157" i="31"/>
  <c r="Q158" i="31" s="1"/>
  <c r="K157" i="31"/>
  <c r="K158" i="31" s="1"/>
  <c r="M157" i="31"/>
  <c r="M158" i="31" s="1"/>
  <c r="H96" i="31"/>
  <c r="H50" i="31"/>
  <c r="L157" i="31"/>
  <c r="L158" i="31" s="1"/>
  <c r="H195" i="31"/>
  <c r="K96" i="31"/>
  <c r="L96" i="31"/>
  <c r="J96" i="31"/>
  <c r="N30" i="31"/>
  <c r="N138" i="31"/>
  <c r="P158" i="31"/>
  <c r="S96" i="31"/>
  <c r="N195" i="31"/>
  <c r="J138" i="31"/>
  <c r="Q96" i="31"/>
  <c r="O96" i="31"/>
  <c r="R195" i="31"/>
  <c r="Q138" i="31"/>
  <c r="Q121" i="31"/>
  <c r="J121" i="31"/>
  <c r="R157" i="31"/>
  <c r="R158" i="31" s="1"/>
  <c r="D173" i="31"/>
  <c r="K195" i="31"/>
  <c r="R121" i="31"/>
  <c r="K138" i="31"/>
  <c r="S195" i="31"/>
  <c r="I138" i="31"/>
  <c r="S138" i="31"/>
  <c r="N121" i="31"/>
  <c r="N32" i="31"/>
  <c r="Q32" i="31"/>
  <c r="Q28" i="31"/>
  <c r="J32" i="31"/>
  <c r="S121" i="31"/>
  <c r="N96" i="31"/>
  <c r="R138" i="31"/>
  <c r="I195" i="31"/>
  <c r="I121" i="31"/>
  <c r="I96" i="31"/>
  <c r="K30" i="31"/>
  <c r="R96" i="31"/>
  <c r="P28" i="31"/>
  <c r="P96" i="31"/>
  <c r="P195" i="31"/>
  <c r="H157" i="31"/>
  <c r="H158" i="31" s="1"/>
  <c r="R13" i="32"/>
  <c r="M34" i="31"/>
  <c r="L32" i="31"/>
  <c r="L121" i="31"/>
  <c r="F120" i="31"/>
  <c r="P34" i="31"/>
  <c r="O32" i="31"/>
  <c r="O28" i="31"/>
  <c r="L138" i="31"/>
  <c r="J157" i="31"/>
  <c r="J158" i="31" s="1"/>
  <c r="O157" i="31"/>
  <c r="O158" i="31" s="1"/>
  <c r="O138" i="31"/>
  <c r="D33" i="31"/>
  <c r="D59" i="31" s="1"/>
  <c r="I34" i="31"/>
  <c r="H32" i="31"/>
  <c r="T34" i="31"/>
  <c r="S32" i="31"/>
  <c r="S28" i="31"/>
  <c r="S30" i="31"/>
  <c r="H138" i="31"/>
  <c r="O121" i="31"/>
  <c r="J34" i="31"/>
  <c r="I30" i="31"/>
  <c r="H30" i="31"/>
  <c r="H121" i="31"/>
  <c r="D120" i="31"/>
  <c r="O195" i="31"/>
  <c r="I157" i="31"/>
  <c r="I158" i="31" s="1"/>
  <c r="N157" i="31"/>
  <c r="N158" i="31" s="1"/>
  <c r="S157" i="31"/>
  <c r="S158" i="31" s="1"/>
  <c r="I32" i="31"/>
  <c r="Q34" i="31"/>
  <c r="P32" i="31"/>
  <c r="P138" i="31"/>
  <c r="L34" i="31"/>
  <c r="K32" i="31"/>
  <c r="K28" i="31"/>
  <c r="P121" i="31"/>
  <c r="K121" i="31"/>
  <c r="R30" i="31"/>
  <c r="R28" i="31"/>
  <c r="S34" i="31"/>
  <c r="O34" i="31"/>
  <c r="N28" i="31"/>
  <c r="J28" i="31"/>
  <c r="K34" i="31"/>
  <c r="J30" i="31"/>
  <c r="R32" i="31"/>
  <c r="L28" i="31"/>
  <c r="L30" i="31"/>
  <c r="R34" i="31"/>
  <c r="Q30" i="31"/>
  <c r="I28" i="31"/>
  <c r="L195" i="31"/>
  <c r="P30" i="31"/>
  <c r="O30" i="31"/>
  <c r="H28" i="31"/>
  <c r="AU12" i="29"/>
  <c r="AR12" i="29"/>
  <c r="AQ5" i="29"/>
  <c r="AR4" i="29"/>
  <c r="AZ12" i="29"/>
  <c r="AS6" i="29"/>
  <c r="AS11" i="29"/>
  <c r="F5" i="29"/>
  <c r="F6" i="29" s="1"/>
  <c r="BA6" i="29"/>
  <c r="BA11" i="29"/>
  <c r="AV12" i="29"/>
  <c r="G98" i="30"/>
  <c r="G99" i="30" s="1"/>
  <c r="G69" i="30"/>
  <c r="G70" i="30" s="1"/>
  <c r="AT70" i="30"/>
  <c r="AW99" i="30"/>
  <c r="AW107" i="30"/>
  <c r="AW20" i="30"/>
  <c r="AW43" i="30"/>
  <c r="AW24" i="30"/>
  <c r="AX28" i="30"/>
  <c r="AW70" i="30"/>
  <c r="BD22" i="30"/>
  <c r="BD43" i="30"/>
  <c r="AV107" i="30"/>
  <c r="AW28" i="30"/>
  <c r="BC43" i="30"/>
  <c r="BA28" i="30"/>
  <c r="BD20" i="30"/>
  <c r="AV43" i="30"/>
  <c r="AZ70" i="30"/>
  <c r="AV24" i="30"/>
  <c r="AV22" i="30"/>
  <c r="BD107" i="30"/>
  <c r="AZ20" i="30"/>
  <c r="AV70" i="30"/>
  <c r="AZ42" i="30"/>
  <c r="AZ43" i="30" s="1"/>
  <c r="BC107" i="30"/>
  <c r="BA24" i="30"/>
  <c r="BD70" i="30"/>
  <c r="BD24" i="30"/>
  <c r="AV26" i="30"/>
  <c r="BD26" i="30"/>
  <c r="AT28" i="30"/>
  <c r="G27" i="30"/>
  <c r="AU22" i="30"/>
  <c r="AU26" i="30"/>
  <c r="W42" i="30"/>
  <c r="V7" i="29" s="1"/>
  <c r="V27" i="30"/>
  <c r="BA20" i="30"/>
  <c r="BC22" i="30"/>
  <c r="BD28" i="30"/>
  <c r="AY99" i="30"/>
  <c r="BC28" i="30"/>
  <c r="AZ107" i="30"/>
  <c r="AZ22" i="30"/>
  <c r="BC26" i="30"/>
  <c r="BC99" i="30"/>
  <c r="AZ24" i="30"/>
  <c r="AZ26" i="30"/>
  <c r="C8" i="29"/>
  <c r="V40" i="30"/>
  <c r="BC24" i="30"/>
  <c r="BB28" i="30"/>
  <c r="BA70" i="30"/>
  <c r="BA99" i="30"/>
  <c r="BA107" i="30"/>
  <c r="BC70" i="30"/>
  <c r="BA42" i="30"/>
  <c r="BA43" i="30" s="1"/>
  <c r="AY22" i="30"/>
  <c r="AY43" i="30"/>
  <c r="AY26" i="30"/>
  <c r="AU20" i="30"/>
  <c r="AU24" i="30"/>
  <c r="AV28" i="30"/>
  <c r="AU107" i="30"/>
  <c r="AU70" i="30"/>
  <c r="AU43" i="30"/>
  <c r="AY20" i="30"/>
  <c r="AY24" i="30"/>
  <c r="AZ28" i="30"/>
  <c r="AY107" i="30"/>
  <c r="AY28" i="30"/>
  <c r="AU99" i="30"/>
  <c r="U26" i="30"/>
  <c r="T3" i="29"/>
  <c r="T5" i="29" s="1"/>
  <c r="AF27" i="30"/>
  <c r="AF22" i="30" s="1"/>
  <c r="AA41" i="30"/>
  <c r="AI39" i="30"/>
  <c r="I22" i="30"/>
  <c r="H3" i="29"/>
  <c r="H5" i="29" s="1"/>
  <c r="AI27" i="30"/>
  <c r="AH3" i="29" s="1"/>
  <c r="AH5" i="29" s="1"/>
  <c r="AA38" i="30"/>
  <c r="AG26" i="30"/>
  <c r="AF3" i="29"/>
  <c r="AF5" i="29" s="1"/>
  <c r="I24" i="30"/>
  <c r="Z24" i="30"/>
  <c r="AP27" i="30"/>
  <c r="AP24" i="30" s="1"/>
  <c r="AJ42" i="30"/>
  <c r="AI7" i="29" s="1"/>
  <c r="X42" i="30"/>
  <c r="W7" i="29" s="1"/>
  <c r="AF38" i="30"/>
  <c r="S42" i="30"/>
  <c r="R7" i="29" s="1"/>
  <c r="AD27" i="30"/>
  <c r="AD24" i="30" s="1"/>
  <c r="T26" i="30"/>
  <c r="V22" i="30"/>
  <c r="AE38" i="30"/>
  <c r="AI41" i="30"/>
  <c r="AM41" i="30"/>
  <c r="AA40" i="30"/>
  <c r="Q42" i="30"/>
  <c r="P7" i="29" s="1"/>
  <c r="AK42" i="30"/>
  <c r="AJ7" i="29" s="1"/>
  <c r="AL39" i="30"/>
  <c r="AD41" i="30"/>
  <c r="AS99" i="30"/>
  <c r="AG41" i="30"/>
  <c r="AG40" i="30"/>
  <c r="AG39" i="30"/>
  <c r="AG38" i="30"/>
  <c r="AG42" i="30" s="1"/>
  <c r="AF7" i="29" s="1"/>
  <c r="U40" i="30"/>
  <c r="U39" i="30"/>
  <c r="U41" i="30"/>
  <c r="E41" i="30" s="1"/>
  <c r="AF39" i="30"/>
  <c r="I20" i="30"/>
  <c r="AI40" i="30"/>
  <c r="AI42" i="30" s="1"/>
  <c r="AH7" i="29" s="1"/>
  <c r="AC42" i="30"/>
  <c r="AB7" i="29" s="1"/>
  <c r="AO41" i="30"/>
  <c r="AO42" i="30" s="1"/>
  <c r="AN7" i="29" s="1"/>
  <c r="AD39" i="30"/>
  <c r="AL41" i="30"/>
  <c r="AH42" i="30"/>
  <c r="AG7" i="29" s="1"/>
  <c r="AD40" i="30"/>
  <c r="N42" i="30"/>
  <c r="M7" i="29" s="1"/>
  <c r="I26" i="30"/>
  <c r="AS26" i="30"/>
  <c r="AS20" i="30"/>
  <c r="AS28" i="30"/>
  <c r="AS107" i="30"/>
  <c r="AS24" i="30"/>
  <c r="AS22" i="30"/>
  <c r="AS70" i="30"/>
  <c r="E8" i="29"/>
  <c r="D8" i="29"/>
  <c r="J42" i="30"/>
  <c r="I7" i="29" s="1"/>
  <c r="AC26" i="30"/>
  <c r="K22" i="30"/>
  <c r="J20" i="30"/>
  <c r="F41" i="30"/>
  <c r="K26" i="30"/>
  <c r="W3" i="29"/>
  <c r="W5" i="29" s="1"/>
  <c r="X22" i="30"/>
  <c r="AL24" i="30"/>
  <c r="AQ42" i="30"/>
  <c r="AP7" i="29" s="1"/>
  <c r="X24" i="30"/>
  <c r="AN42" i="30"/>
  <c r="AM7" i="29" s="1"/>
  <c r="AM42" i="30"/>
  <c r="AL7" i="29" s="1"/>
  <c r="S24" i="30"/>
  <c r="AL22" i="30"/>
  <c r="AJ22" i="30"/>
  <c r="AE42" i="30"/>
  <c r="AD7" i="29" s="1"/>
  <c r="O42" i="30"/>
  <c r="N7" i="29" s="1"/>
  <c r="Z42" i="30"/>
  <c r="Y7" i="29" s="1"/>
  <c r="V42" i="30"/>
  <c r="U7" i="29" s="1"/>
  <c r="AI26" i="30"/>
  <c r="AO3" i="29"/>
  <c r="AO5" i="29" s="1"/>
  <c r="L22" i="30"/>
  <c r="AJ24" i="30"/>
  <c r="I3" i="29"/>
  <c r="I5" i="29" s="1"/>
  <c r="J26" i="30"/>
  <c r="M26" i="30"/>
  <c r="AE24" i="30"/>
  <c r="AE26" i="30"/>
  <c r="AD3" i="29"/>
  <c r="AD5" i="29" s="1"/>
  <c r="K42" i="30"/>
  <c r="J7" i="29" s="1"/>
  <c r="P26" i="30"/>
  <c r="AR42" i="30"/>
  <c r="AQ7" i="29" s="1"/>
  <c r="AB42" i="30"/>
  <c r="AA7" i="29" s="1"/>
  <c r="Y26" i="30"/>
  <c r="K20" i="30"/>
  <c r="J3" i="29"/>
  <c r="J5" i="29" s="1"/>
  <c r="W24" i="30"/>
  <c r="W26" i="30"/>
  <c r="V3" i="29"/>
  <c r="V5" i="29" s="1"/>
  <c r="AA22" i="30"/>
  <c r="AA26" i="30"/>
  <c r="Z3" i="29"/>
  <c r="Z5" i="29" s="1"/>
  <c r="Q26" i="30"/>
  <c r="O20" i="30"/>
  <c r="N3" i="29"/>
  <c r="N5" i="29" s="1"/>
  <c r="AM22" i="30"/>
  <c r="AL3" i="29"/>
  <c r="AL5" i="29" s="1"/>
  <c r="S20" i="30"/>
  <c r="R3" i="29"/>
  <c r="R5" i="29" s="1"/>
  <c r="Z22" i="30"/>
  <c r="Y3" i="29"/>
  <c r="Y5" i="29" s="1"/>
  <c r="O24" i="30"/>
  <c r="AM24" i="30"/>
  <c r="AP22" i="30"/>
  <c r="AJ26" i="30"/>
  <c r="AF26" i="30"/>
  <c r="AA42" i="30"/>
  <c r="Z7" i="29" s="1"/>
  <c r="L24" i="30"/>
  <c r="K3" i="29"/>
  <c r="K5" i="29" s="1"/>
  <c r="L42" i="30"/>
  <c r="K7" i="29" s="1"/>
  <c r="P42" i="30"/>
  <c r="O7" i="29" s="1"/>
  <c r="T42" i="30"/>
  <c r="S7" i="29" s="1"/>
  <c r="AB26" i="30"/>
  <c r="AD22" i="30"/>
  <c r="J22" i="30"/>
  <c r="S22" i="30"/>
  <c r="AD26" i="30"/>
  <c r="AK22" i="30"/>
  <c r="AK24" i="30"/>
  <c r="AQ22" i="30"/>
  <c r="AQ24" i="30"/>
  <c r="AO22" i="30"/>
  <c r="AO24" i="30"/>
  <c r="AN26" i="30"/>
  <c r="AN22" i="30"/>
  <c r="AN24" i="30"/>
  <c r="AR26" i="30"/>
  <c r="AR22" i="30"/>
  <c r="AR24" i="30"/>
  <c r="AQ26" i="30"/>
  <c r="AI22" i="30"/>
  <c r="AI24" i="30"/>
  <c r="AO26" i="30"/>
  <c r="AK26" i="30"/>
  <c r="AC22" i="30"/>
  <c r="AC24" i="30"/>
  <c r="Y24" i="30"/>
  <c r="Y22" i="30"/>
  <c r="AB24" i="30"/>
  <c r="AB22" i="30"/>
  <c r="AG24" i="30"/>
  <c r="AG22" i="30"/>
  <c r="M22" i="30"/>
  <c r="M20" i="30"/>
  <c r="M24" i="30"/>
  <c r="U20" i="30"/>
  <c r="U22" i="30"/>
  <c r="U24" i="30"/>
  <c r="Q22" i="30"/>
  <c r="Q20" i="30"/>
  <c r="Q24" i="30"/>
  <c r="P24" i="30"/>
  <c r="P22" i="30"/>
  <c r="P20" i="30"/>
  <c r="F97" i="30"/>
  <c r="E97" i="30"/>
  <c r="AW9" i="36" l="1"/>
  <c r="AW11" i="29"/>
  <c r="AW12" i="29" s="1"/>
  <c r="F11" i="29"/>
  <c r="F12" i="29" s="1"/>
  <c r="F8" i="29"/>
  <c r="J20" i="37"/>
  <c r="J34" i="37" s="1"/>
  <c r="R20" i="37"/>
  <c r="R34" i="37" s="1"/>
  <c r="L20" i="37"/>
  <c r="L34" i="37" s="1"/>
  <c r="I20" i="37"/>
  <c r="I34" i="37" s="1"/>
  <c r="I35" i="37" s="1"/>
  <c r="J33" i="37" s="1"/>
  <c r="J35" i="37" s="1"/>
  <c r="K33" i="37" s="1"/>
  <c r="O20" i="37"/>
  <c r="O34" i="37" s="1"/>
  <c r="P20" i="37"/>
  <c r="P34" i="37" s="1"/>
  <c r="Q20" i="37"/>
  <c r="Q34" i="37" s="1"/>
  <c r="K20" i="37"/>
  <c r="K34" i="37" s="1"/>
  <c r="N20" i="37"/>
  <c r="N34" i="37" s="1"/>
  <c r="S20" i="37"/>
  <c r="S34" i="37" s="1"/>
  <c r="L7" i="32"/>
  <c r="M6" i="37"/>
  <c r="P8" i="32"/>
  <c r="O12" i="32"/>
  <c r="C9" i="32"/>
  <c r="M10" i="37"/>
  <c r="K12" i="32"/>
  <c r="K13" i="32"/>
  <c r="J13" i="32"/>
  <c r="P13" i="32"/>
  <c r="G20" i="32"/>
  <c r="F191" i="31"/>
  <c r="AO194" i="31"/>
  <c r="AN15" i="32" s="1"/>
  <c r="AH194" i="31"/>
  <c r="AG15" i="32" s="1"/>
  <c r="AJ194" i="31"/>
  <c r="AI15" i="32" s="1"/>
  <c r="AI194" i="31"/>
  <c r="AH15" i="32" s="1"/>
  <c r="AL194" i="31"/>
  <c r="AK15" i="32" s="1"/>
  <c r="AN194" i="31"/>
  <c r="AM15" i="32" s="1"/>
  <c r="AM194" i="31"/>
  <c r="AL15" i="32" s="1"/>
  <c r="AG194" i="31"/>
  <c r="AF15" i="32" s="1"/>
  <c r="AP194" i="31"/>
  <c r="AO15" i="32" s="1"/>
  <c r="AK194" i="31"/>
  <c r="AJ15" i="32" s="1"/>
  <c r="AF194" i="31"/>
  <c r="AE15" i="32" s="1"/>
  <c r="D15" i="32"/>
  <c r="E184" i="31"/>
  <c r="I13" i="32"/>
  <c r="K20" i="32"/>
  <c r="M13" i="32"/>
  <c r="H13" i="32"/>
  <c r="Q13" i="32"/>
  <c r="O13" i="32"/>
  <c r="N13" i="32"/>
  <c r="P24" i="32"/>
  <c r="O20" i="32"/>
  <c r="O24" i="32"/>
  <c r="O31" i="32" s="1"/>
  <c r="O32" i="32" s="1"/>
  <c r="G13" i="32"/>
  <c r="D50" i="31"/>
  <c r="D130" i="31"/>
  <c r="D75" i="31"/>
  <c r="M4" i="32"/>
  <c r="L4" i="32"/>
  <c r="C3" i="32"/>
  <c r="C9" i="34" s="1"/>
  <c r="D96" i="31"/>
  <c r="D121" i="31"/>
  <c r="J24" i="32"/>
  <c r="J20" i="32"/>
  <c r="M24" i="32"/>
  <c r="M20" i="32"/>
  <c r="H24" i="32"/>
  <c r="H20" i="32"/>
  <c r="N24" i="32"/>
  <c r="N20" i="32"/>
  <c r="I24" i="32"/>
  <c r="I20" i="32"/>
  <c r="R24" i="32"/>
  <c r="R20" i="32"/>
  <c r="Q24" i="32"/>
  <c r="Q20" i="32"/>
  <c r="E34" i="31"/>
  <c r="D195" i="31"/>
  <c r="D138" i="31"/>
  <c r="F184" i="31"/>
  <c r="D157" i="31"/>
  <c r="D158" i="31" s="1"/>
  <c r="D174" i="31"/>
  <c r="BA12" i="29"/>
  <c r="AS12" i="29"/>
  <c r="G24" i="30"/>
  <c r="G28" i="30"/>
  <c r="G22" i="30"/>
  <c r="G26" i="30"/>
  <c r="G20" i="30"/>
  <c r="AF24" i="30"/>
  <c r="AP26" i="30"/>
  <c r="AE3" i="29"/>
  <c r="AE5" i="29" s="1"/>
  <c r="AC3" i="29"/>
  <c r="AC5" i="29" s="1"/>
  <c r="AD42" i="30"/>
  <c r="AC7" i="29" s="1"/>
  <c r="AL42" i="30"/>
  <c r="AK7" i="29" s="1"/>
  <c r="V24" i="30"/>
  <c r="U3" i="29"/>
  <c r="U5" i="29" s="1"/>
  <c r="V26" i="30"/>
  <c r="T7" i="29"/>
  <c r="AF42" i="30"/>
  <c r="AE7" i="29" s="1"/>
  <c r="AS42" i="30"/>
  <c r="C7" i="29"/>
  <c r="E7" i="29"/>
  <c r="C5" i="29"/>
  <c r="E5" i="29"/>
  <c r="K35" i="37" l="1"/>
  <c r="L33" i="37" s="1"/>
  <c r="L35" i="37" s="1"/>
  <c r="M33" i="37" s="1"/>
  <c r="D6" i="37"/>
  <c r="M18" i="37"/>
  <c r="M20" i="37" s="1"/>
  <c r="M34" i="37" s="1"/>
  <c r="D10" i="37"/>
  <c r="D18" i="37" s="1"/>
  <c r="G24" i="32"/>
  <c r="G31" i="32" s="1"/>
  <c r="G32" i="32" s="1"/>
  <c r="E15" i="32"/>
  <c r="K24" i="32"/>
  <c r="K25" i="32" s="1"/>
  <c r="P20" i="32"/>
  <c r="O25" i="32"/>
  <c r="L8" i="32"/>
  <c r="C7" i="32"/>
  <c r="C8" i="32" s="1"/>
  <c r="L12" i="32"/>
  <c r="I31" i="32"/>
  <c r="I32" i="32" s="1"/>
  <c r="I25" i="32"/>
  <c r="R31" i="32"/>
  <c r="R32" i="32" s="1"/>
  <c r="R25" i="32"/>
  <c r="N31" i="32"/>
  <c r="N32" i="32" s="1"/>
  <c r="N25" i="32"/>
  <c r="Q31" i="32"/>
  <c r="Q32" i="32" s="1"/>
  <c r="Q25" i="32"/>
  <c r="H31" i="32"/>
  <c r="H25" i="32"/>
  <c r="M31" i="32"/>
  <c r="M32" i="32" s="1"/>
  <c r="M25" i="32"/>
  <c r="J31" i="32"/>
  <c r="J32" i="32" s="1"/>
  <c r="J25" i="32"/>
  <c r="P31" i="32"/>
  <c r="P32" i="32" s="1"/>
  <c r="P25" i="32"/>
  <c r="E194" i="31"/>
  <c r="F194" i="31"/>
  <c r="D5" i="29"/>
  <c r="AS43" i="30"/>
  <c r="G42" i="30"/>
  <c r="G43" i="30" s="1"/>
  <c r="D7" i="29"/>
  <c r="M35" i="37" l="1"/>
  <c r="N33" i="37" s="1"/>
  <c r="N35" i="37" s="1"/>
  <c r="O33" i="37" s="1"/>
  <c r="O35" i="37" s="1"/>
  <c r="P33" i="37" s="1"/>
  <c r="P35" i="37" s="1"/>
  <c r="Q33" i="37" s="1"/>
  <c r="Q35" i="37" s="1"/>
  <c r="R33" i="37" s="1"/>
  <c r="R35" i="37" s="1"/>
  <c r="S33" i="37" s="1"/>
  <c r="S35" i="37" s="1"/>
  <c r="T33" i="37" s="1"/>
  <c r="D20" i="37"/>
  <c r="D34" i="37" s="1"/>
  <c r="D35" i="37" s="1"/>
  <c r="E33" i="37" s="1"/>
  <c r="G25" i="32"/>
  <c r="K31" i="32"/>
  <c r="K32" i="32" s="1"/>
  <c r="C12" i="32"/>
  <c r="C13" i="32" s="1"/>
  <c r="L13" i="32"/>
  <c r="H32" i="32"/>
  <c r="L20" i="32" l="1"/>
  <c r="C19" i="32"/>
  <c r="C20" i="32" s="1"/>
  <c r="L24" i="32"/>
  <c r="S13" i="29"/>
  <c r="R13" i="29"/>
  <c r="Q13" i="29"/>
  <c r="P13" i="29"/>
  <c r="O13" i="29"/>
  <c r="N13" i="29"/>
  <c r="M13" i="29"/>
  <c r="L13" i="29"/>
  <c r="K13" i="29"/>
  <c r="J13" i="29"/>
  <c r="I13" i="29"/>
  <c r="H13" i="29"/>
  <c r="U128" i="30"/>
  <c r="T128" i="30"/>
  <c r="T130" i="30" s="1"/>
  <c r="S128" i="30"/>
  <c r="S130" i="30" s="1"/>
  <c r="R128" i="30"/>
  <c r="R130" i="30" s="1"/>
  <c r="Q128" i="30"/>
  <c r="Q130" i="30" s="1"/>
  <c r="P128" i="30"/>
  <c r="P130" i="30" s="1"/>
  <c r="O128" i="30"/>
  <c r="O130" i="30" s="1"/>
  <c r="N128" i="30"/>
  <c r="N130" i="30" s="1"/>
  <c r="M128" i="30"/>
  <c r="M130" i="30" s="1"/>
  <c r="L128" i="30"/>
  <c r="L130" i="30" s="1"/>
  <c r="K128" i="30"/>
  <c r="K130" i="30" s="1"/>
  <c r="J128" i="30"/>
  <c r="J130" i="30" s="1"/>
  <c r="I128" i="30"/>
  <c r="I130" i="30" s="1"/>
  <c r="B128" i="30"/>
  <c r="AR106" i="30"/>
  <c r="AQ10" i="29" s="1"/>
  <c r="AQ106" i="30"/>
  <c r="AP10" i="29" s="1"/>
  <c r="AP106" i="30"/>
  <c r="AO10" i="29" s="1"/>
  <c r="AO106" i="30"/>
  <c r="AN10" i="29" s="1"/>
  <c r="AN106" i="30"/>
  <c r="AM10" i="29" s="1"/>
  <c r="AM106" i="30"/>
  <c r="AL10" i="29" s="1"/>
  <c r="AL106" i="30"/>
  <c r="AK10" i="29" s="1"/>
  <c r="AK106" i="30"/>
  <c r="AJ10" i="29" s="1"/>
  <c r="AJ106" i="30"/>
  <c r="AI10" i="29" s="1"/>
  <c r="AI106" i="30"/>
  <c r="AH10" i="29" s="1"/>
  <c r="AH106" i="30"/>
  <c r="AG10" i="29" s="1"/>
  <c r="AG106" i="30"/>
  <c r="AF10" i="29" s="1"/>
  <c r="AF106" i="30"/>
  <c r="AE10" i="29" s="1"/>
  <c r="AE106" i="30"/>
  <c r="AD10" i="29" s="1"/>
  <c r="AD106" i="30"/>
  <c r="AC10" i="29" s="1"/>
  <c r="AC106" i="30"/>
  <c r="AB10" i="29" s="1"/>
  <c r="AB106" i="30"/>
  <c r="AA10" i="29" s="1"/>
  <c r="AA106" i="30"/>
  <c r="Z10" i="29" s="1"/>
  <c r="Z106" i="30"/>
  <c r="Y10" i="29" s="1"/>
  <c r="Y11" i="29" s="1"/>
  <c r="Y106" i="30"/>
  <c r="X10" i="29" s="1"/>
  <c r="X106" i="30"/>
  <c r="W10" i="29" s="1"/>
  <c r="W106" i="30"/>
  <c r="V10" i="29" s="1"/>
  <c r="V106" i="30"/>
  <c r="U10" i="29" s="1"/>
  <c r="U106" i="30"/>
  <c r="T10" i="29" s="1"/>
  <c r="T11" i="29" s="1"/>
  <c r="T106" i="30"/>
  <c r="S10" i="29" s="1"/>
  <c r="S106" i="30"/>
  <c r="R10" i="29" s="1"/>
  <c r="R106" i="30"/>
  <c r="Q10" i="29" s="1"/>
  <c r="Q106" i="30"/>
  <c r="P10" i="29" s="1"/>
  <c r="P106" i="30"/>
  <c r="O10" i="29" s="1"/>
  <c r="O106" i="30"/>
  <c r="N10" i="29" s="1"/>
  <c r="N106" i="30"/>
  <c r="M10" i="29" s="1"/>
  <c r="M106" i="30"/>
  <c r="L10" i="29" s="1"/>
  <c r="L106" i="30"/>
  <c r="K10" i="29" s="1"/>
  <c r="K106" i="30"/>
  <c r="J10" i="29" s="1"/>
  <c r="J106" i="30"/>
  <c r="I10" i="29" s="1"/>
  <c r="I106" i="30"/>
  <c r="H10" i="29" s="1"/>
  <c r="H11" i="29" s="1"/>
  <c r="J98" i="30"/>
  <c r="I9" i="29" s="1"/>
  <c r="AL98" i="30"/>
  <c r="AK9" i="29" s="1"/>
  <c r="AE98" i="30"/>
  <c r="AD9" i="29" s="1"/>
  <c r="AD98" i="30"/>
  <c r="AC9" i="29" s="1"/>
  <c r="AA98" i="30"/>
  <c r="Z9" i="29" s="1"/>
  <c r="V98" i="30"/>
  <c r="U9" i="29" s="1"/>
  <c r="N98" i="30"/>
  <c r="M9" i="29" s="1"/>
  <c r="M11" i="29" s="1"/>
  <c r="I1" i="30"/>
  <c r="F1" i="30"/>
  <c r="E1" i="30"/>
  <c r="D1" i="30"/>
  <c r="AQ27" i="29"/>
  <c r="AP27" i="29"/>
  <c r="AO27" i="29"/>
  <c r="AN27" i="29"/>
  <c r="AM27" i="29"/>
  <c r="AL27" i="29"/>
  <c r="AK27" i="29"/>
  <c r="AJ27" i="29"/>
  <c r="AI27" i="29"/>
  <c r="AH27" i="29"/>
  <c r="AG27" i="29"/>
  <c r="AF27" i="29"/>
  <c r="AE27" i="29"/>
  <c r="AD27" i="29"/>
  <c r="AC27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AQ26" i="29"/>
  <c r="AP26" i="29"/>
  <c r="AO26" i="29"/>
  <c r="AN26" i="29"/>
  <c r="AM26" i="29"/>
  <c r="AL26" i="29"/>
  <c r="AK26" i="29"/>
  <c r="AJ26" i="29"/>
  <c r="AI26" i="29"/>
  <c r="AH26" i="29"/>
  <c r="AG26" i="29"/>
  <c r="AF26" i="29"/>
  <c r="AE26" i="29"/>
  <c r="AD26" i="29"/>
  <c r="AC26" i="29"/>
  <c r="AB26" i="29"/>
  <c r="AA26" i="29"/>
  <c r="Z26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E25" i="29"/>
  <c r="D25" i="29"/>
  <c r="C25" i="29"/>
  <c r="E24" i="29"/>
  <c r="E26" i="29" s="1"/>
  <c r="D24" i="29"/>
  <c r="D26" i="29" s="1"/>
  <c r="C24" i="29"/>
  <c r="C26" i="29" s="1"/>
  <c r="AQ21" i="29"/>
  <c r="AP21" i="29"/>
  <c r="AO21" i="29"/>
  <c r="AN21" i="29"/>
  <c r="AM21" i="29"/>
  <c r="AL21" i="29"/>
  <c r="AK21" i="29"/>
  <c r="AJ21" i="29"/>
  <c r="AI21" i="29"/>
  <c r="AH21" i="29"/>
  <c r="AG21" i="29"/>
  <c r="AF21" i="29"/>
  <c r="AE21" i="29"/>
  <c r="AD21" i="29"/>
  <c r="AC21" i="29"/>
  <c r="AB21" i="29"/>
  <c r="AA21" i="29"/>
  <c r="Z21" i="29"/>
  <c r="Y21" i="29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E20" i="29"/>
  <c r="D20" i="29"/>
  <c r="C20" i="29"/>
  <c r="E19" i="29"/>
  <c r="D19" i="29"/>
  <c r="D21" i="29" s="1"/>
  <c r="C19" i="29"/>
  <c r="C21" i="29" s="1"/>
  <c r="E16" i="29"/>
  <c r="D16" i="29"/>
  <c r="C16" i="29"/>
  <c r="E15" i="29"/>
  <c r="D15" i="29"/>
  <c r="C15" i="29"/>
  <c r="E14" i="29"/>
  <c r="D14" i="29"/>
  <c r="C14" i="29"/>
  <c r="AL4" i="29"/>
  <c r="AD4" i="29"/>
  <c r="V4" i="29"/>
  <c r="AP4" i="29"/>
  <c r="AH4" i="29"/>
  <c r="AG4" i="29"/>
  <c r="Z4" i="29"/>
  <c r="J4" i="29"/>
  <c r="I1" i="29"/>
  <c r="J1" i="29" s="1"/>
  <c r="K1" i="29" s="1"/>
  <c r="L1" i="29" s="1"/>
  <c r="M1" i="29" s="1"/>
  <c r="N1" i="29" s="1"/>
  <c r="O1" i="29" s="1"/>
  <c r="P1" i="29" s="1"/>
  <c r="Q1" i="29" s="1"/>
  <c r="R1" i="29" s="1"/>
  <c r="S1" i="29" s="1"/>
  <c r="T1" i="29" s="1"/>
  <c r="U1" i="29" s="1"/>
  <c r="V1" i="29" s="1"/>
  <c r="W1" i="29" s="1"/>
  <c r="X1" i="29" s="1"/>
  <c r="Y1" i="29" s="1"/>
  <c r="Z1" i="29" s="1"/>
  <c r="AA1" i="29" s="1"/>
  <c r="AB1" i="29" s="1"/>
  <c r="AC1" i="29" s="1"/>
  <c r="AD1" i="29" s="1"/>
  <c r="AE1" i="29" s="1"/>
  <c r="AF1" i="29" s="1"/>
  <c r="AG1" i="29" s="1"/>
  <c r="AH1" i="29" s="1"/>
  <c r="AI1" i="29" s="1"/>
  <c r="AJ1" i="29" s="1"/>
  <c r="AK1" i="29" s="1"/>
  <c r="AL1" i="29" s="1"/>
  <c r="AM1" i="29" s="1"/>
  <c r="AN1" i="29" s="1"/>
  <c r="AO1" i="29" s="1"/>
  <c r="AP1" i="29" s="1"/>
  <c r="AQ1" i="29" s="1"/>
  <c r="H172" i="6"/>
  <c r="J172" i="6"/>
  <c r="L172" i="6"/>
  <c r="N172" i="6"/>
  <c r="P172" i="6"/>
  <c r="R172" i="6"/>
  <c r="R174" i="6" s="1"/>
  <c r="T172" i="6"/>
  <c r="T174" i="6" s="1"/>
  <c r="V172" i="6"/>
  <c r="V174" i="6" s="1"/>
  <c r="X172" i="6"/>
  <c r="X174" i="6" s="1"/>
  <c r="Z172" i="6"/>
  <c r="Z174" i="6" s="1"/>
  <c r="AB172" i="6"/>
  <c r="AD172" i="6"/>
  <c r="AD174" i="6" s="1"/>
  <c r="AF172" i="6"/>
  <c r="AH172" i="6"/>
  <c r="AH174" i="6" s="1"/>
  <c r="AJ172" i="6"/>
  <c r="AJ174" i="6" s="1"/>
  <c r="AL172" i="6"/>
  <c r="AL174" i="6" s="1"/>
  <c r="AN172" i="6"/>
  <c r="AP172" i="6"/>
  <c r="AP174" i="6" s="1"/>
  <c r="AR172" i="6"/>
  <c r="AT172" i="6"/>
  <c r="AT174" i="6" s="1"/>
  <c r="AV172" i="6"/>
  <c r="AX172" i="6"/>
  <c r="AX174" i="6" s="1"/>
  <c r="AZ172" i="6"/>
  <c r="AZ174" i="6" s="1"/>
  <c r="BB172" i="6"/>
  <c r="BB174" i="6" s="1"/>
  <c r="BD172" i="6"/>
  <c r="BF172" i="6"/>
  <c r="BF174" i="6" s="1"/>
  <c r="BH172" i="6"/>
  <c r="BJ172" i="6"/>
  <c r="BL172" i="6"/>
  <c r="BL174" i="6" s="1"/>
  <c r="BN172" i="6"/>
  <c r="BN174" i="6" s="1"/>
  <c r="BP172" i="6"/>
  <c r="BP174" i="6" s="1"/>
  <c r="BR172" i="6"/>
  <c r="BR174" i="6" s="1"/>
  <c r="BT172" i="6"/>
  <c r="BV172" i="6"/>
  <c r="BV174" i="6" s="1"/>
  <c r="BX172" i="6"/>
  <c r="BZ172" i="6"/>
  <c r="BZ174" i="6" s="1"/>
  <c r="CB172" i="6"/>
  <c r="CD172" i="6"/>
  <c r="CD174" i="6" s="1"/>
  <c r="CF172" i="6"/>
  <c r="CF174" i="6" s="1"/>
  <c r="G173" i="6"/>
  <c r="H173" i="6"/>
  <c r="I173" i="6"/>
  <c r="J173" i="6"/>
  <c r="K173" i="6"/>
  <c r="L173" i="6"/>
  <c r="D174" i="6"/>
  <c r="E174" i="6"/>
  <c r="F174" i="6"/>
  <c r="O174" i="6"/>
  <c r="P174" i="6"/>
  <c r="Q174" i="6"/>
  <c r="S174" i="6"/>
  <c r="U174" i="6"/>
  <c r="W174" i="6"/>
  <c r="Y174" i="6"/>
  <c r="AA174" i="6"/>
  <c r="AB174" i="6"/>
  <c r="AC174" i="6"/>
  <c r="AE174" i="6"/>
  <c r="AF174" i="6"/>
  <c r="AG174" i="6"/>
  <c r="AI174" i="6"/>
  <c r="AK174" i="6"/>
  <c r="AM174" i="6"/>
  <c r="AN174" i="6"/>
  <c r="AO174" i="6"/>
  <c r="AQ174" i="6"/>
  <c r="AR174" i="6"/>
  <c r="AS174" i="6"/>
  <c r="AU174" i="6"/>
  <c r="AV174" i="6"/>
  <c r="AW174" i="6"/>
  <c r="AY174" i="6"/>
  <c r="BA174" i="6"/>
  <c r="BC174" i="6"/>
  <c r="BD174" i="6"/>
  <c r="BE174" i="6"/>
  <c r="BG174" i="6"/>
  <c r="BH174" i="6"/>
  <c r="BI174" i="6"/>
  <c r="BK174" i="6"/>
  <c r="BM174" i="6"/>
  <c r="BO174" i="6"/>
  <c r="BQ174" i="6"/>
  <c r="BS174" i="6"/>
  <c r="BT174" i="6"/>
  <c r="BU174" i="6"/>
  <c r="BW174" i="6"/>
  <c r="BX174" i="6"/>
  <c r="BY174" i="6"/>
  <c r="CA174" i="6"/>
  <c r="CB174" i="6"/>
  <c r="CC174" i="6"/>
  <c r="CE174" i="6"/>
  <c r="CG174" i="6"/>
  <c r="G182" i="6"/>
  <c r="H182" i="6"/>
  <c r="I182" i="6"/>
  <c r="J182" i="6"/>
  <c r="K182" i="6"/>
  <c r="L182" i="6"/>
  <c r="G183" i="6"/>
  <c r="H183" i="6"/>
  <c r="I183" i="6"/>
  <c r="J183" i="6"/>
  <c r="K183" i="6"/>
  <c r="L183" i="6"/>
  <c r="H184" i="6"/>
  <c r="J184" i="6"/>
  <c r="L184" i="6"/>
  <c r="N184" i="6"/>
  <c r="P184" i="6" s="1"/>
  <c r="R184" i="6" s="1"/>
  <c r="G190" i="6"/>
  <c r="H190" i="6"/>
  <c r="I190" i="6"/>
  <c r="J190" i="6"/>
  <c r="K190" i="6"/>
  <c r="L190" i="6"/>
  <c r="G191" i="6"/>
  <c r="H191" i="6"/>
  <c r="I191" i="6"/>
  <c r="J191" i="6"/>
  <c r="K191" i="6"/>
  <c r="L191" i="6"/>
  <c r="H192" i="6"/>
  <c r="J192" i="6"/>
  <c r="L192" i="6"/>
  <c r="N192" i="6"/>
  <c r="P192" i="6" s="1"/>
  <c r="BB199" i="6"/>
  <c r="H198" i="6"/>
  <c r="J198" i="6"/>
  <c r="K198" i="6"/>
  <c r="L198" i="6"/>
  <c r="H199" i="6"/>
  <c r="J199" i="6"/>
  <c r="L199" i="6"/>
  <c r="AL199" i="6"/>
  <c r="BR199" i="6"/>
  <c r="H200" i="6"/>
  <c r="J200" i="6"/>
  <c r="L200" i="6"/>
  <c r="C205" i="6"/>
  <c r="AB207" i="6" s="1"/>
  <c r="H206" i="6"/>
  <c r="J206" i="6"/>
  <c r="L206" i="6"/>
  <c r="H207" i="6"/>
  <c r="J207" i="6"/>
  <c r="L207" i="6"/>
  <c r="AL207" i="6"/>
  <c r="AR207" i="6"/>
  <c r="AT207" i="6"/>
  <c r="AV207" i="6"/>
  <c r="AX207" i="6"/>
  <c r="AZ207" i="6"/>
  <c r="BB207" i="6"/>
  <c r="BD207" i="6"/>
  <c r="BF207" i="6"/>
  <c r="BH207" i="6"/>
  <c r="BJ207" i="6"/>
  <c r="BL207" i="6"/>
  <c r="BN207" i="6"/>
  <c r="BP207" i="6"/>
  <c r="BR207" i="6"/>
  <c r="BT207" i="6"/>
  <c r="BV207" i="6"/>
  <c r="BX207" i="6"/>
  <c r="BZ207" i="6"/>
  <c r="CB207" i="6"/>
  <c r="CD207" i="6"/>
  <c r="CF207" i="6"/>
  <c r="H208" i="6"/>
  <c r="J208" i="6"/>
  <c r="L208" i="6"/>
  <c r="Z208" i="6"/>
  <c r="AB206" i="6" s="1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C210" i="6"/>
  <c r="AE210" i="6"/>
  <c r="AG210" i="6"/>
  <c r="AI210" i="6"/>
  <c r="AK210" i="6"/>
  <c r="AM210" i="6"/>
  <c r="AO210" i="6"/>
  <c r="AQ210" i="6"/>
  <c r="AS210" i="6"/>
  <c r="AU210" i="6"/>
  <c r="AW210" i="6"/>
  <c r="AY210" i="6"/>
  <c r="BA210" i="6"/>
  <c r="BC210" i="6"/>
  <c r="BE210" i="6"/>
  <c r="BG210" i="6"/>
  <c r="BI210" i="6"/>
  <c r="BK210" i="6"/>
  <c r="BM210" i="6"/>
  <c r="BO210" i="6"/>
  <c r="BQ210" i="6"/>
  <c r="BS210" i="6"/>
  <c r="BU210" i="6"/>
  <c r="BW210" i="6"/>
  <c r="BY210" i="6"/>
  <c r="CA210" i="6"/>
  <c r="CC210" i="6"/>
  <c r="CE210" i="6"/>
  <c r="CG210" i="6"/>
  <c r="D211" i="6"/>
  <c r="E211" i="6"/>
  <c r="F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C211" i="6"/>
  <c r="AE211" i="6"/>
  <c r="AG211" i="6"/>
  <c r="AI211" i="6"/>
  <c r="AK211" i="6"/>
  <c r="AM211" i="6"/>
  <c r="AO211" i="6"/>
  <c r="AQ211" i="6"/>
  <c r="AS211" i="6"/>
  <c r="AU211" i="6"/>
  <c r="AW211" i="6"/>
  <c r="AY211" i="6"/>
  <c r="BA211" i="6"/>
  <c r="BC211" i="6"/>
  <c r="BE211" i="6"/>
  <c r="BG211" i="6"/>
  <c r="BI211" i="6"/>
  <c r="BK211" i="6"/>
  <c r="BM211" i="6"/>
  <c r="BO211" i="6"/>
  <c r="BQ211" i="6"/>
  <c r="BS211" i="6"/>
  <c r="BU211" i="6"/>
  <c r="BW211" i="6"/>
  <c r="BY211" i="6"/>
  <c r="CA211" i="6"/>
  <c r="CC211" i="6"/>
  <c r="CE211" i="6"/>
  <c r="CG211" i="6"/>
  <c r="D212" i="6"/>
  <c r="E212" i="6"/>
  <c r="F212" i="6"/>
  <c r="O212" i="6"/>
  <c r="Q212" i="6"/>
  <c r="S212" i="6"/>
  <c r="U212" i="6"/>
  <c r="W212" i="6"/>
  <c r="Y212" i="6"/>
  <c r="AA212" i="6"/>
  <c r="AC212" i="6"/>
  <c r="AE212" i="6"/>
  <c r="AG212" i="6"/>
  <c r="AI212" i="6"/>
  <c r="AK212" i="6"/>
  <c r="H212" i="6" s="1"/>
  <c r="AM212" i="6"/>
  <c r="AO212" i="6"/>
  <c r="AQ212" i="6"/>
  <c r="AS212" i="6"/>
  <c r="AU212" i="6"/>
  <c r="AW212" i="6"/>
  <c r="AY212" i="6"/>
  <c r="BA212" i="6"/>
  <c r="BC212" i="6"/>
  <c r="BE212" i="6"/>
  <c r="BG212" i="6"/>
  <c r="BI212" i="6"/>
  <c r="J212" i="6" s="1"/>
  <c r="BK212" i="6"/>
  <c r="BM212" i="6"/>
  <c r="BO212" i="6"/>
  <c r="BQ212" i="6"/>
  <c r="BS212" i="6"/>
  <c r="BU212" i="6"/>
  <c r="BW212" i="6"/>
  <c r="BY212" i="6"/>
  <c r="CA212" i="6"/>
  <c r="CC212" i="6"/>
  <c r="CE212" i="6"/>
  <c r="CG212" i="6"/>
  <c r="L212" i="6" s="1"/>
  <c r="B223" i="6"/>
  <c r="H223" i="6"/>
  <c r="J223" i="6"/>
  <c r="L223" i="6"/>
  <c r="P223" i="6"/>
  <c r="R223" i="6"/>
  <c r="R225" i="6" s="1"/>
  <c r="T223" i="6"/>
  <c r="T225" i="6" s="1"/>
  <c r="V223" i="6"/>
  <c r="V225" i="6" s="1"/>
  <c r="X223" i="6"/>
  <c r="X225" i="6" s="1"/>
  <c r="Z223" i="6"/>
  <c r="AB223" i="6"/>
  <c r="AB225" i="6" s="1"/>
  <c r="AD223" i="6"/>
  <c r="AD225" i="6" s="1"/>
  <c r="AF223" i="6"/>
  <c r="AF225" i="6" s="1"/>
  <c r="AH223" i="6"/>
  <c r="AH225" i="6" s="1"/>
  <c r="AJ223" i="6"/>
  <c r="AJ225" i="6" s="1"/>
  <c r="AL223" i="6"/>
  <c r="AL225" i="6" s="1"/>
  <c r="AN223" i="6"/>
  <c r="AN225" i="6" s="1"/>
  <c r="AP223" i="6"/>
  <c r="AP225" i="6" s="1"/>
  <c r="AR223" i="6"/>
  <c r="AR225" i="6" s="1"/>
  <c r="AT223" i="6"/>
  <c r="AV223" i="6"/>
  <c r="AV225" i="6" s="1"/>
  <c r="AX223" i="6"/>
  <c r="AX225" i="6" s="1"/>
  <c r="AZ223" i="6"/>
  <c r="AZ225" i="6" s="1"/>
  <c r="BB223" i="6"/>
  <c r="BB225" i="6" s="1"/>
  <c r="BD223" i="6"/>
  <c r="BD225" i="6" s="1"/>
  <c r="BF223" i="6"/>
  <c r="BF225" i="6" s="1"/>
  <c r="BH223" i="6"/>
  <c r="BJ223" i="6"/>
  <c r="BL223" i="6"/>
  <c r="BL225" i="6" s="1"/>
  <c r="BN223" i="6"/>
  <c r="BN225" i="6" s="1"/>
  <c r="BP223" i="6"/>
  <c r="BP225" i="6" s="1"/>
  <c r="BR223" i="6"/>
  <c r="BR225" i="6" s="1"/>
  <c r="BT223" i="6"/>
  <c r="BT225" i="6" s="1"/>
  <c r="BV223" i="6"/>
  <c r="BV225" i="6" s="1"/>
  <c r="BX223" i="6"/>
  <c r="BX225" i="6" s="1"/>
  <c r="BZ223" i="6"/>
  <c r="BZ225" i="6" s="1"/>
  <c r="CB223" i="6"/>
  <c r="CB225" i="6" s="1"/>
  <c r="CD223" i="6"/>
  <c r="CD225" i="6" s="1"/>
  <c r="CF223" i="6"/>
  <c r="CF225" i="6" s="1"/>
  <c r="B224" i="6"/>
  <c r="G224" i="6"/>
  <c r="H224" i="6"/>
  <c r="I224" i="6"/>
  <c r="J224" i="6"/>
  <c r="K224" i="6"/>
  <c r="L224" i="6"/>
  <c r="D225" i="6"/>
  <c r="E225" i="6"/>
  <c r="F225" i="6"/>
  <c r="N225" i="6"/>
  <c r="O225" i="6"/>
  <c r="Q225" i="6"/>
  <c r="S225" i="6"/>
  <c r="U225" i="6"/>
  <c r="W225" i="6"/>
  <c r="Y225" i="6"/>
  <c r="Z225" i="6"/>
  <c r="AA225" i="6"/>
  <c r="AC225" i="6"/>
  <c r="AE225" i="6"/>
  <c r="AG225" i="6"/>
  <c r="AI225" i="6"/>
  <c r="AK225" i="6"/>
  <c r="AM225" i="6"/>
  <c r="AO225" i="6"/>
  <c r="AQ225" i="6"/>
  <c r="AS225" i="6"/>
  <c r="AT225" i="6"/>
  <c r="AU225" i="6"/>
  <c r="AW225" i="6"/>
  <c r="AY225" i="6"/>
  <c r="BA225" i="6"/>
  <c r="BC225" i="6"/>
  <c r="BE225" i="6"/>
  <c r="BG225" i="6"/>
  <c r="BH225" i="6"/>
  <c r="BI225" i="6"/>
  <c r="BK225" i="6"/>
  <c r="BM225" i="6"/>
  <c r="BO225" i="6"/>
  <c r="BQ225" i="6"/>
  <c r="BS225" i="6"/>
  <c r="BU225" i="6"/>
  <c r="BW225" i="6"/>
  <c r="BY225" i="6"/>
  <c r="CA225" i="6"/>
  <c r="CC225" i="6"/>
  <c r="CE225" i="6"/>
  <c r="CG225" i="6"/>
  <c r="B233" i="6"/>
  <c r="H233" i="6"/>
  <c r="J233" i="6"/>
  <c r="L233" i="6"/>
  <c r="N233" i="6"/>
  <c r="N235" i="6" s="1"/>
  <c r="P233" i="6"/>
  <c r="P235" i="6" s="1"/>
  <c r="R233" i="6"/>
  <c r="R235" i="6" s="1"/>
  <c r="T233" i="6"/>
  <c r="V233" i="6"/>
  <c r="X233" i="6"/>
  <c r="Z233" i="6"/>
  <c r="Z235" i="6" s="1"/>
  <c r="AB233" i="6"/>
  <c r="AD233" i="6"/>
  <c r="AF233" i="6"/>
  <c r="AH233" i="6"/>
  <c r="AH235" i="6" s="1"/>
  <c r="AJ233" i="6"/>
  <c r="AJ235" i="6" s="1"/>
  <c r="AL233" i="6"/>
  <c r="AL235" i="6" s="1"/>
  <c r="AN233" i="6"/>
  <c r="AP233" i="6"/>
  <c r="AP235" i="6" s="1"/>
  <c r="AR233" i="6"/>
  <c r="AR235" i="6" s="1"/>
  <c r="AT233" i="6"/>
  <c r="AV233" i="6"/>
  <c r="AV235" i="6" s="1"/>
  <c r="AX233" i="6"/>
  <c r="AX235" i="6" s="1"/>
  <c r="AZ233" i="6"/>
  <c r="BB233" i="6"/>
  <c r="BB235" i="6" s="1"/>
  <c r="BD233" i="6"/>
  <c r="BF233" i="6"/>
  <c r="BF235" i="6" s="1"/>
  <c r="BH233" i="6"/>
  <c r="BJ233" i="6"/>
  <c r="BL233" i="6"/>
  <c r="BL235" i="6" s="1"/>
  <c r="BN233" i="6"/>
  <c r="BN235" i="6" s="1"/>
  <c r="BP233" i="6"/>
  <c r="BP235" i="6" s="1"/>
  <c r="BR233" i="6"/>
  <c r="BR235" i="6" s="1"/>
  <c r="BT233" i="6"/>
  <c r="BV233" i="6"/>
  <c r="BV235" i="6" s="1"/>
  <c r="BX233" i="6"/>
  <c r="BX235" i="6" s="1"/>
  <c r="BZ233" i="6"/>
  <c r="CB233" i="6"/>
  <c r="CB235" i="6" s="1"/>
  <c r="CD233" i="6"/>
  <c r="CD235" i="6" s="1"/>
  <c r="CF233" i="6"/>
  <c r="B234" i="6"/>
  <c r="G234" i="6"/>
  <c r="H234" i="6"/>
  <c r="I234" i="6"/>
  <c r="J234" i="6"/>
  <c r="K234" i="6"/>
  <c r="L234" i="6"/>
  <c r="D235" i="6"/>
  <c r="E235" i="6"/>
  <c r="F235" i="6"/>
  <c r="O235" i="6"/>
  <c r="Q235" i="6"/>
  <c r="S235" i="6"/>
  <c r="T235" i="6"/>
  <c r="U235" i="6"/>
  <c r="V235" i="6"/>
  <c r="W235" i="6"/>
  <c r="X235" i="6"/>
  <c r="Y235" i="6"/>
  <c r="AA235" i="6"/>
  <c r="AB235" i="6"/>
  <c r="AC235" i="6"/>
  <c r="AD235" i="6"/>
  <c r="AE235" i="6"/>
  <c r="AF235" i="6"/>
  <c r="AG235" i="6"/>
  <c r="AI235" i="6"/>
  <c r="AK235" i="6"/>
  <c r="AM235" i="6"/>
  <c r="AN235" i="6"/>
  <c r="AO235" i="6"/>
  <c r="AQ235" i="6"/>
  <c r="AS235" i="6"/>
  <c r="AT235" i="6"/>
  <c r="AU235" i="6"/>
  <c r="AW235" i="6"/>
  <c r="AY235" i="6"/>
  <c r="AZ235" i="6"/>
  <c r="BA235" i="6"/>
  <c r="BC235" i="6"/>
  <c r="BD235" i="6"/>
  <c r="BE235" i="6"/>
  <c r="BG235" i="6"/>
  <c r="BH235" i="6"/>
  <c r="BI235" i="6"/>
  <c r="BJ235" i="6"/>
  <c r="BK235" i="6"/>
  <c r="BM235" i="6"/>
  <c r="BO235" i="6"/>
  <c r="BQ235" i="6"/>
  <c r="BS235" i="6"/>
  <c r="BT235" i="6"/>
  <c r="BU235" i="6"/>
  <c r="BW235" i="6"/>
  <c r="BY235" i="6"/>
  <c r="BZ235" i="6"/>
  <c r="CA235" i="6"/>
  <c r="CC235" i="6"/>
  <c r="CE235" i="6"/>
  <c r="CF235" i="6"/>
  <c r="CG235" i="6"/>
  <c r="B113" i="6"/>
  <c r="H113" i="6"/>
  <c r="J113" i="6"/>
  <c r="L113" i="6"/>
  <c r="AL113" i="6"/>
  <c r="AN113" i="6"/>
  <c r="AP113" i="6"/>
  <c r="AR113" i="6"/>
  <c r="AR115" i="6" s="1"/>
  <c r="AR116" i="6" s="1"/>
  <c r="AT113" i="6"/>
  <c r="AV113" i="6"/>
  <c r="AX113" i="6"/>
  <c r="AZ113" i="6"/>
  <c r="BB113" i="6"/>
  <c r="BD113" i="6"/>
  <c r="BF113" i="6"/>
  <c r="BH113" i="6"/>
  <c r="BJ113" i="6"/>
  <c r="BL113" i="6"/>
  <c r="BN113" i="6"/>
  <c r="BP113" i="6"/>
  <c r="BR113" i="6"/>
  <c r="BT113" i="6"/>
  <c r="BV113" i="6"/>
  <c r="BX113" i="6"/>
  <c r="BZ113" i="6"/>
  <c r="CB113" i="6"/>
  <c r="CD113" i="6"/>
  <c r="CF113" i="6"/>
  <c r="B114" i="6"/>
  <c r="H114" i="6"/>
  <c r="J114" i="6"/>
  <c r="L114" i="6"/>
  <c r="P115" i="6"/>
  <c r="X115" i="6"/>
  <c r="X116" i="6" s="1"/>
  <c r="AF115" i="6"/>
  <c r="AF116" i="6" s="1"/>
  <c r="AL114" i="6"/>
  <c r="AN114" i="6"/>
  <c r="AP114" i="6"/>
  <c r="AR114" i="6"/>
  <c r="AT114" i="6"/>
  <c r="AV114" i="6"/>
  <c r="AX114" i="6"/>
  <c r="AZ114" i="6"/>
  <c r="BB114" i="6"/>
  <c r="BD114" i="6"/>
  <c r="BF114" i="6"/>
  <c r="BH114" i="6"/>
  <c r="BJ114" i="6"/>
  <c r="BL114" i="6"/>
  <c r="BN114" i="6"/>
  <c r="BP114" i="6"/>
  <c r="BR114" i="6"/>
  <c r="BT114" i="6"/>
  <c r="BV114" i="6"/>
  <c r="BX114" i="6"/>
  <c r="BZ114" i="6"/>
  <c r="CB114" i="6"/>
  <c r="CD114" i="6"/>
  <c r="B50" i="6"/>
  <c r="H50" i="6"/>
  <c r="J50" i="6"/>
  <c r="L50" i="6"/>
  <c r="R116" i="6"/>
  <c r="Z115" i="6"/>
  <c r="Z116" i="6" s="1"/>
  <c r="AB115" i="6"/>
  <c r="AB116" i="6" s="1"/>
  <c r="AH115" i="6"/>
  <c r="AH116" i="6" s="1"/>
  <c r="AJ115" i="6"/>
  <c r="AJ116" i="6" s="1"/>
  <c r="AL50" i="6"/>
  <c r="AN50" i="6"/>
  <c r="AP50" i="6"/>
  <c r="AR50" i="6"/>
  <c r="AT50" i="6"/>
  <c r="AV50" i="6"/>
  <c r="AX50" i="6"/>
  <c r="AZ50" i="6"/>
  <c r="AZ115" i="6" s="1"/>
  <c r="AZ116" i="6" s="1"/>
  <c r="BB50" i="6"/>
  <c r="BD50" i="6"/>
  <c r="BF50" i="6"/>
  <c r="BH50" i="6"/>
  <c r="BH115" i="6" s="1"/>
  <c r="BH116" i="6" s="1"/>
  <c r="BJ50" i="6"/>
  <c r="BL50" i="6"/>
  <c r="BN50" i="6"/>
  <c r="BP50" i="6"/>
  <c r="BP115" i="6" s="1"/>
  <c r="BP116" i="6" s="1"/>
  <c r="BR50" i="6"/>
  <c r="BT50" i="6"/>
  <c r="BV50" i="6"/>
  <c r="BX50" i="6"/>
  <c r="BX115" i="6" s="1"/>
  <c r="BX116" i="6" s="1"/>
  <c r="BZ50" i="6"/>
  <c r="CB50" i="6"/>
  <c r="CD50" i="6"/>
  <c r="O115" i="6"/>
  <c r="O116" i="6" s="1"/>
  <c r="Q115" i="6"/>
  <c r="S115" i="6"/>
  <c r="U115" i="6"/>
  <c r="W115" i="6"/>
  <c r="W116" i="6" s="1"/>
  <c r="Y115" i="6"/>
  <c r="AA115" i="6"/>
  <c r="AA116" i="6" s="1"/>
  <c r="AC115" i="6"/>
  <c r="AC116" i="6" s="1"/>
  <c r="AE115" i="6"/>
  <c r="AE116" i="6" s="1"/>
  <c r="AG115" i="6"/>
  <c r="AI115" i="6"/>
  <c r="AI116" i="6" s="1"/>
  <c r="AK115" i="6"/>
  <c r="AK116" i="6" s="1"/>
  <c r="AM115" i="6"/>
  <c r="AM116" i="6" s="1"/>
  <c r="AO115" i="6"/>
  <c r="AO116" i="6" s="1"/>
  <c r="AQ115" i="6"/>
  <c r="AQ116" i="6" s="1"/>
  <c r="AS115" i="6"/>
  <c r="AS116" i="6" s="1"/>
  <c r="AU115" i="6"/>
  <c r="AW115" i="6"/>
  <c r="AW116" i="6" s="1"/>
  <c r="AY115" i="6"/>
  <c r="AY116" i="6" s="1"/>
  <c r="BA115" i="6"/>
  <c r="BA116" i="6" s="1"/>
  <c r="BC115" i="6"/>
  <c r="BE115" i="6"/>
  <c r="BE116" i="6" s="1"/>
  <c r="BG115" i="6"/>
  <c r="BG116" i="6" s="1"/>
  <c r="BI115" i="6"/>
  <c r="BI116" i="6" s="1"/>
  <c r="BK115" i="6"/>
  <c r="BK116" i="6" s="1"/>
  <c r="BM115" i="6"/>
  <c r="BM116" i="6" s="1"/>
  <c r="BO115" i="6"/>
  <c r="BO116" i="6" s="1"/>
  <c r="BQ115" i="6"/>
  <c r="BQ116" i="6" s="1"/>
  <c r="BS115" i="6"/>
  <c r="BS116" i="6" s="1"/>
  <c r="BU115" i="6"/>
  <c r="BU116" i="6" s="1"/>
  <c r="BW115" i="6"/>
  <c r="BW116" i="6" s="1"/>
  <c r="BY115" i="6"/>
  <c r="BY116" i="6" s="1"/>
  <c r="CA115" i="6"/>
  <c r="CA116" i="6" s="1"/>
  <c r="CC115" i="6"/>
  <c r="CC116" i="6" s="1"/>
  <c r="CE115" i="6"/>
  <c r="CE116" i="6" s="1"/>
  <c r="CF115" i="6"/>
  <c r="CF116" i="6" s="1"/>
  <c r="CG115" i="6"/>
  <c r="CG116" i="6" s="1"/>
  <c r="D116" i="6"/>
  <c r="E116" i="6"/>
  <c r="F116" i="6"/>
  <c r="Q116" i="6"/>
  <c r="S116" i="6"/>
  <c r="U116" i="6"/>
  <c r="Y116" i="6"/>
  <c r="AG116" i="6"/>
  <c r="AU116" i="6"/>
  <c r="BC116" i="6"/>
  <c r="H127" i="6"/>
  <c r="J127" i="6"/>
  <c r="L127" i="6"/>
  <c r="AB127" i="6"/>
  <c r="AD127" i="6"/>
  <c r="AF127" i="6"/>
  <c r="AH127" i="6"/>
  <c r="AJ127" i="6"/>
  <c r="AL127" i="6"/>
  <c r="AN127" i="6"/>
  <c r="AP127" i="6"/>
  <c r="AR127" i="6"/>
  <c r="AT127" i="6"/>
  <c r="AV127" i="6"/>
  <c r="AX127" i="6"/>
  <c r="AZ127" i="6"/>
  <c r="BB127" i="6"/>
  <c r="BD127" i="6"/>
  <c r="BF127" i="6"/>
  <c r="BH127" i="6"/>
  <c r="BJ127" i="6"/>
  <c r="BL127" i="6"/>
  <c r="BN127" i="6"/>
  <c r="BP127" i="6"/>
  <c r="BR127" i="6"/>
  <c r="BT127" i="6"/>
  <c r="BV127" i="6"/>
  <c r="BX127" i="6"/>
  <c r="BZ127" i="6"/>
  <c r="CB127" i="6"/>
  <c r="CD127" i="6"/>
  <c r="CF127" i="6"/>
  <c r="H134" i="6"/>
  <c r="J134" i="6"/>
  <c r="L134" i="6"/>
  <c r="J141" i="6"/>
  <c r="L141" i="6"/>
  <c r="L148" i="6"/>
  <c r="O150" i="6"/>
  <c r="Q150" i="6"/>
  <c r="Q151" i="6" s="1"/>
  <c r="S150" i="6"/>
  <c r="S151" i="6" s="1"/>
  <c r="U150" i="6"/>
  <c r="U151" i="6" s="1"/>
  <c r="W150" i="6"/>
  <c r="W151" i="6" s="1"/>
  <c r="Y150" i="6"/>
  <c r="Y151" i="6" s="1"/>
  <c r="AA150" i="6"/>
  <c r="AA151" i="6" s="1"/>
  <c r="AC150" i="6"/>
  <c r="AC151" i="6" s="1"/>
  <c r="AE150" i="6"/>
  <c r="AE151" i="6" s="1"/>
  <c r="AG150" i="6"/>
  <c r="AG151" i="6" s="1"/>
  <c r="AI150" i="6"/>
  <c r="AI151" i="6" s="1"/>
  <c r="AK150" i="6"/>
  <c r="AK151" i="6" s="1"/>
  <c r="AM150" i="6"/>
  <c r="AM151" i="6" s="1"/>
  <c r="AO150" i="6"/>
  <c r="AO151" i="6" s="1"/>
  <c r="AQ150" i="6"/>
  <c r="AQ151" i="6" s="1"/>
  <c r="AS150" i="6"/>
  <c r="AS151" i="6" s="1"/>
  <c r="AU150" i="6"/>
  <c r="AU151" i="6" s="1"/>
  <c r="AW150" i="6"/>
  <c r="AW151" i="6" s="1"/>
  <c r="AY150" i="6"/>
  <c r="AY151" i="6" s="1"/>
  <c r="BA150" i="6"/>
  <c r="BA151" i="6" s="1"/>
  <c r="BC150" i="6"/>
  <c r="BC151" i="6" s="1"/>
  <c r="BE150" i="6"/>
  <c r="BE151" i="6" s="1"/>
  <c r="BG150" i="6"/>
  <c r="BG151" i="6" s="1"/>
  <c r="BI150" i="6"/>
  <c r="BI151" i="6" s="1"/>
  <c r="BK150" i="6"/>
  <c r="BM150" i="6"/>
  <c r="BO150" i="6"/>
  <c r="BO151" i="6" s="1"/>
  <c r="BQ150" i="6"/>
  <c r="BQ151" i="6" s="1"/>
  <c r="BS150" i="6"/>
  <c r="BS151" i="6" s="1"/>
  <c r="BU150" i="6"/>
  <c r="BU151" i="6" s="1"/>
  <c r="BW150" i="6"/>
  <c r="BW151" i="6" s="1"/>
  <c r="BY150" i="6"/>
  <c r="BY151" i="6" s="1"/>
  <c r="CA150" i="6"/>
  <c r="CA151" i="6" s="1"/>
  <c r="CC150" i="6"/>
  <c r="CC151" i="6" s="1"/>
  <c r="CE150" i="6"/>
  <c r="CE151" i="6" s="1"/>
  <c r="CG150" i="6"/>
  <c r="CG151" i="6" s="1"/>
  <c r="D151" i="6"/>
  <c r="E151" i="6"/>
  <c r="F151" i="6"/>
  <c r="BM151" i="6"/>
  <c r="B159" i="6"/>
  <c r="H159" i="6"/>
  <c r="J159" i="6"/>
  <c r="L159" i="6"/>
  <c r="N159" i="6"/>
  <c r="P159" i="6"/>
  <c r="P160" i="6" s="1"/>
  <c r="R159" i="6"/>
  <c r="R160" i="6" s="1"/>
  <c r="R161" i="6" s="1"/>
  <c r="T159" i="6"/>
  <c r="T160" i="6" s="1"/>
  <c r="T161" i="6" s="1"/>
  <c r="V159" i="6"/>
  <c r="V160" i="6" s="1"/>
  <c r="V161" i="6" s="1"/>
  <c r="X159" i="6"/>
  <c r="X160" i="6" s="1"/>
  <c r="X161" i="6" s="1"/>
  <c r="Z159" i="6"/>
  <c r="Z160" i="6" s="1"/>
  <c r="Z161" i="6" s="1"/>
  <c r="AB159" i="6"/>
  <c r="AB160" i="6" s="1"/>
  <c r="AB161" i="6" s="1"/>
  <c r="AD159" i="6"/>
  <c r="AF159" i="6"/>
  <c r="AF160" i="6" s="1"/>
  <c r="AF161" i="6" s="1"/>
  <c r="AH159" i="6"/>
  <c r="AJ159" i="6"/>
  <c r="AJ160" i="6" s="1"/>
  <c r="AJ161" i="6" s="1"/>
  <c r="AL159" i="6"/>
  <c r="AN159" i="6"/>
  <c r="AN160" i="6" s="1"/>
  <c r="AN161" i="6" s="1"/>
  <c r="AP159" i="6"/>
  <c r="AP160" i="6" s="1"/>
  <c r="AP161" i="6" s="1"/>
  <c r="AR159" i="6"/>
  <c r="AR160" i="6" s="1"/>
  <c r="AR161" i="6" s="1"/>
  <c r="AT159" i="6"/>
  <c r="AT160" i="6" s="1"/>
  <c r="AT161" i="6" s="1"/>
  <c r="AV159" i="6"/>
  <c r="AV160" i="6" s="1"/>
  <c r="AV161" i="6" s="1"/>
  <c r="AX159" i="6"/>
  <c r="AX160" i="6" s="1"/>
  <c r="AX161" i="6" s="1"/>
  <c r="AZ159" i="6"/>
  <c r="AZ160" i="6" s="1"/>
  <c r="AZ161" i="6" s="1"/>
  <c r="BB159" i="6"/>
  <c r="BB160" i="6" s="1"/>
  <c r="BB161" i="6" s="1"/>
  <c r="BD159" i="6"/>
  <c r="BD160" i="6" s="1"/>
  <c r="BD161" i="6" s="1"/>
  <c r="BF159" i="6"/>
  <c r="BF160" i="6" s="1"/>
  <c r="BF161" i="6" s="1"/>
  <c r="BH159" i="6"/>
  <c r="BH160" i="6" s="1"/>
  <c r="BH161" i="6" s="1"/>
  <c r="BJ159" i="6"/>
  <c r="BL159" i="6"/>
  <c r="BL160" i="6" s="1"/>
  <c r="BL161" i="6" s="1"/>
  <c r="BN159" i="6"/>
  <c r="BN160" i="6" s="1"/>
  <c r="BN161" i="6" s="1"/>
  <c r="BP159" i="6"/>
  <c r="BP160" i="6" s="1"/>
  <c r="BP161" i="6" s="1"/>
  <c r="BR159" i="6"/>
  <c r="BR160" i="6" s="1"/>
  <c r="BR161" i="6" s="1"/>
  <c r="BT159" i="6"/>
  <c r="BT160" i="6" s="1"/>
  <c r="BT161" i="6" s="1"/>
  <c r="BV159" i="6"/>
  <c r="BV160" i="6" s="1"/>
  <c r="BV161" i="6" s="1"/>
  <c r="BX159" i="6"/>
  <c r="BX160" i="6" s="1"/>
  <c r="BX161" i="6" s="1"/>
  <c r="BZ159" i="6"/>
  <c r="BZ160" i="6" s="1"/>
  <c r="BZ161" i="6" s="1"/>
  <c r="CB159" i="6"/>
  <c r="CB160" i="6" s="1"/>
  <c r="CB161" i="6" s="1"/>
  <c r="CD159" i="6"/>
  <c r="CD160" i="6" s="1"/>
  <c r="CD161" i="6" s="1"/>
  <c r="CF159" i="6"/>
  <c r="CF160" i="6" s="1"/>
  <c r="CF161" i="6" s="1"/>
  <c r="D160" i="6"/>
  <c r="D161" i="6" s="1"/>
  <c r="E160" i="6"/>
  <c r="E161" i="6" s="1"/>
  <c r="F160" i="6"/>
  <c r="F161" i="6" s="1"/>
  <c r="O160" i="6"/>
  <c r="O161" i="6" s="1"/>
  <c r="Q160" i="6"/>
  <c r="Q161" i="6" s="1"/>
  <c r="S160" i="6"/>
  <c r="S161" i="6" s="1"/>
  <c r="U160" i="6"/>
  <c r="U161" i="6" s="1"/>
  <c r="W160" i="6"/>
  <c r="W161" i="6" s="1"/>
  <c r="Y160" i="6"/>
  <c r="Y161" i="6" s="1"/>
  <c r="AA160" i="6"/>
  <c r="AA161" i="6" s="1"/>
  <c r="AC160" i="6"/>
  <c r="AC161" i="6" s="1"/>
  <c r="AD160" i="6"/>
  <c r="AD161" i="6" s="1"/>
  <c r="AE160" i="6"/>
  <c r="AE161" i="6" s="1"/>
  <c r="AG160" i="6"/>
  <c r="AG161" i="6" s="1"/>
  <c r="AH160" i="6"/>
  <c r="AH161" i="6" s="1"/>
  <c r="AI160" i="6"/>
  <c r="AI161" i="6" s="1"/>
  <c r="AK160" i="6"/>
  <c r="AK161" i="6" s="1"/>
  <c r="AM160" i="6"/>
  <c r="AM161" i="6" s="1"/>
  <c r="AO160" i="6"/>
  <c r="AO161" i="6" s="1"/>
  <c r="AQ160" i="6"/>
  <c r="AQ161" i="6" s="1"/>
  <c r="AS160" i="6"/>
  <c r="AS161" i="6" s="1"/>
  <c r="AU160" i="6"/>
  <c r="AU161" i="6" s="1"/>
  <c r="AW160" i="6"/>
  <c r="AW161" i="6" s="1"/>
  <c r="AY160" i="6"/>
  <c r="AY161" i="6" s="1"/>
  <c r="BA160" i="6"/>
  <c r="BA161" i="6" s="1"/>
  <c r="BC160" i="6"/>
  <c r="BC161" i="6" s="1"/>
  <c r="BE160" i="6"/>
  <c r="BE161" i="6" s="1"/>
  <c r="BG160" i="6"/>
  <c r="BG161" i="6" s="1"/>
  <c r="BI160" i="6"/>
  <c r="BI161" i="6" s="1"/>
  <c r="BJ160" i="6"/>
  <c r="BK160" i="6"/>
  <c r="BK161" i="6" s="1"/>
  <c r="BM160" i="6"/>
  <c r="BO160" i="6"/>
  <c r="BQ160" i="6"/>
  <c r="BQ161" i="6" s="1"/>
  <c r="BS160" i="6"/>
  <c r="BS161" i="6" s="1"/>
  <c r="BU160" i="6"/>
  <c r="BU161" i="6" s="1"/>
  <c r="BW160" i="6"/>
  <c r="BW161" i="6" s="1"/>
  <c r="BY160" i="6"/>
  <c r="BY161" i="6" s="1"/>
  <c r="CA160" i="6"/>
  <c r="CA161" i="6" s="1"/>
  <c r="CC160" i="6"/>
  <c r="CC161" i="6" s="1"/>
  <c r="CE160" i="6"/>
  <c r="CE161" i="6" s="1"/>
  <c r="CG160" i="6"/>
  <c r="CG161" i="6" s="1"/>
  <c r="P161" i="6"/>
  <c r="BO161" i="6"/>
  <c r="I55" i="28"/>
  <c r="J55" i="28"/>
  <c r="K55" i="28"/>
  <c r="L55" i="28"/>
  <c r="M55" i="28"/>
  <c r="N55" i="28"/>
  <c r="O55" i="28"/>
  <c r="P55" i="28"/>
  <c r="Q55" i="28"/>
  <c r="R55" i="28"/>
  <c r="S55" i="28"/>
  <c r="H55" i="28"/>
  <c r="I130" i="28"/>
  <c r="I131" i="28" s="1"/>
  <c r="J130" i="28"/>
  <c r="J131" i="28" s="1"/>
  <c r="K130" i="28"/>
  <c r="K131" i="28" s="1"/>
  <c r="L130" i="28"/>
  <c r="L131" i="28" s="1"/>
  <c r="M130" i="28"/>
  <c r="M131" i="28" s="1"/>
  <c r="N130" i="28"/>
  <c r="N131" i="28" s="1"/>
  <c r="O130" i="28"/>
  <c r="O131" i="28" s="1"/>
  <c r="P130" i="28"/>
  <c r="P131" i="28" s="1"/>
  <c r="Q130" i="28"/>
  <c r="Q131" i="28" s="1"/>
  <c r="R130" i="28"/>
  <c r="R131" i="28" s="1"/>
  <c r="S130" i="28"/>
  <c r="S131" i="28" s="1"/>
  <c r="H130" i="28"/>
  <c r="H131" i="28" s="1"/>
  <c r="AH128" i="28"/>
  <c r="AI128" i="28"/>
  <c r="AJ128" i="28"/>
  <c r="AK128" i="28"/>
  <c r="AL128" i="28"/>
  <c r="AM128" i="28"/>
  <c r="AN128" i="28"/>
  <c r="AO128" i="28"/>
  <c r="AP128" i="28"/>
  <c r="AQ128" i="28"/>
  <c r="AR128" i="28"/>
  <c r="T109" i="28"/>
  <c r="T110" i="28" s="1"/>
  <c r="T20" i="35" s="1"/>
  <c r="B6" i="27"/>
  <c r="B5" i="27"/>
  <c r="I64" i="28"/>
  <c r="J64" i="28"/>
  <c r="K64" i="28"/>
  <c r="L64" i="28"/>
  <c r="M64" i="28"/>
  <c r="N64" i="28"/>
  <c r="O64" i="28"/>
  <c r="P64" i="28"/>
  <c r="Q64" i="28"/>
  <c r="R64" i="28"/>
  <c r="S64" i="28"/>
  <c r="H64" i="28"/>
  <c r="H53" i="28"/>
  <c r="I53" i="28"/>
  <c r="J53" i="28"/>
  <c r="K53" i="28"/>
  <c r="L53" i="28"/>
  <c r="M53" i="28"/>
  <c r="N53" i="28"/>
  <c r="O53" i="28"/>
  <c r="P53" i="28"/>
  <c r="Q53" i="28"/>
  <c r="R53" i="28"/>
  <c r="S53" i="28"/>
  <c r="J51" i="28"/>
  <c r="J54" i="28" s="1"/>
  <c r="K51" i="28"/>
  <c r="K54" i="28" s="1"/>
  <c r="L51" i="28"/>
  <c r="L54" i="28" s="1"/>
  <c r="M51" i="28"/>
  <c r="M54" i="28" s="1"/>
  <c r="N51" i="28"/>
  <c r="N54" i="28" s="1"/>
  <c r="O51" i="28"/>
  <c r="O54" i="28" s="1"/>
  <c r="P51" i="28"/>
  <c r="P54" i="28" s="1"/>
  <c r="Q51" i="28"/>
  <c r="Q54" i="28" s="1"/>
  <c r="R51" i="28"/>
  <c r="R54" i="28" s="1"/>
  <c r="S51" i="28"/>
  <c r="S54" i="28" s="1"/>
  <c r="T51" i="28"/>
  <c r="V51" i="28"/>
  <c r="W51" i="28"/>
  <c r="X51" i="28"/>
  <c r="Y51" i="28"/>
  <c r="Z51" i="28"/>
  <c r="AA51" i="28"/>
  <c r="AB51" i="28"/>
  <c r="AC51" i="28"/>
  <c r="AD51" i="28"/>
  <c r="AE51" i="28"/>
  <c r="AF51" i="28"/>
  <c r="AG51" i="28"/>
  <c r="AH51" i="28"/>
  <c r="AI51" i="28"/>
  <c r="AJ51" i="28"/>
  <c r="AK51" i="28"/>
  <c r="AL51" i="28"/>
  <c r="AM51" i="28"/>
  <c r="AN51" i="28"/>
  <c r="AO51" i="28"/>
  <c r="AP51" i="28"/>
  <c r="AQ51" i="28"/>
  <c r="AR51" i="28"/>
  <c r="I51" i="28"/>
  <c r="I54" i="28" s="1"/>
  <c r="H51" i="28"/>
  <c r="H54" i="28" s="1"/>
  <c r="T22" i="35" l="1"/>
  <c r="CD115" i="6"/>
  <c r="CD116" i="6" s="1"/>
  <c r="BV115" i="6"/>
  <c r="BV116" i="6" s="1"/>
  <c r="BN115" i="6"/>
  <c r="BN116" i="6" s="1"/>
  <c r="BF115" i="6"/>
  <c r="BF116" i="6" s="1"/>
  <c r="AX115" i="6"/>
  <c r="AX116" i="6" s="1"/>
  <c r="AP115" i="6"/>
  <c r="AP116" i="6" s="1"/>
  <c r="AH207" i="6"/>
  <c r="AH211" i="6" s="1"/>
  <c r="AP207" i="6"/>
  <c r="I207" i="6" s="1"/>
  <c r="AN207" i="6"/>
  <c r="P116" i="6"/>
  <c r="AJ207" i="6"/>
  <c r="AD207" i="6"/>
  <c r="AD211" i="6" s="1"/>
  <c r="R192" i="6"/>
  <c r="T192" i="6" s="1"/>
  <c r="V192" i="6" s="1"/>
  <c r="X192" i="6" s="1"/>
  <c r="AB208" i="6"/>
  <c r="AD206" i="6" s="1"/>
  <c r="G233" i="6"/>
  <c r="AF207" i="6"/>
  <c r="AF211" i="6" s="1"/>
  <c r="CB115" i="6"/>
  <c r="CB116" i="6" s="1"/>
  <c r="BT115" i="6"/>
  <c r="BT116" i="6" s="1"/>
  <c r="BL115" i="6"/>
  <c r="BL116" i="6" s="1"/>
  <c r="BD115" i="6"/>
  <c r="BD116" i="6" s="1"/>
  <c r="AV115" i="6"/>
  <c r="AV116" i="6" s="1"/>
  <c r="AN115" i="6"/>
  <c r="AN116" i="6" s="1"/>
  <c r="BR211" i="6"/>
  <c r="L25" i="32"/>
  <c r="L31" i="32"/>
  <c r="C24" i="32"/>
  <c r="C25" i="32" s="1"/>
  <c r="U11" i="29"/>
  <c r="AC11" i="29"/>
  <c r="AK11" i="29"/>
  <c r="C10" i="29"/>
  <c r="D10" i="29"/>
  <c r="E10" i="29"/>
  <c r="I11" i="29"/>
  <c r="Z11" i="29"/>
  <c r="H17" i="29"/>
  <c r="H22" i="29" s="1"/>
  <c r="AD11" i="29"/>
  <c r="T12" i="29"/>
  <c r="AP6" i="29"/>
  <c r="AI6" i="29"/>
  <c r="AQ6" i="29"/>
  <c r="AA6" i="29"/>
  <c r="K6" i="29"/>
  <c r="S6" i="29"/>
  <c r="R6" i="29"/>
  <c r="L28" i="30"/>
  <c r="K70" i="30"/>
  <c r="P28" i="30"/>
  <c r="O70" i="30"/>
  <c r="T28" i="30"/>
  <c r="S70" i="30"/>
  <c r="I99" i="30"/>
  <c r="K107" i="30"/>
  <c r="O107" i="30"/>
  <c r="S107" i="30"/>
  <c r="L160" i="30"/>
  <c r="P160" i="30"/>
  <c r="T160" i="30"/>
  <c r="M28" i="30"/>
  <c r="L70" i="30"/>
  <c r="Q28" i="30"/>
  <c r="P70" i="30"/>
  <c r="U28" i="30"/>
  <c r="T70" i="30"/>
  <c r="N43" i="30"/>
  <c r="J99" i="30"/>
  <c r="L107" i="30"/>
  <c r="P107" i="30"/>
  <c r="T107" i="30"/>
  <c r="I160" i="30"/>
  <c r="M160" i="30"/>
  <c r="Q160" i="30"/>
  <c r="J28" i="30"/>
  <c r="I70" i="30"/>
  <c r="N28" i="30"/>
  <c r="M70" i="30"/>
  <c r="R28" i="30"/>
  <c r="Q70" i="30"/>
  <c r="K43" i="30"/>
  <c r="O43" i="30"/>
  <c r="S43" i="30"/>
  <c r="N99" i="30"/>
  <c r="I107" i="30"/>
  <c r="M107" i="30"/>
  <c r="Q107" i="30"/>
  <c r="J160" i="30"/>
  <c r="N160" i="30"/>
  <c r="R160" i="30"/>
  <c r="K28" i="30"/>
  <c r="J70" i="30"/>
  <c r="O28" i="30"/>
  <c r="N70" i="30"/>
  <c r="S28" i="30"/>
  <c r="R70" i="30"/>
  <c r="L43" i="30"/>
  <c r="T43" i="30"/>
  <c r="J107" i="30"/>
  <c r="N107" i="30"/>
  <c r="R107" i="30"/>
  <c r="K160" i="30"/>
  <c r="O160" i="30"/>
  <c r="S160" i="30"/>
  <c r="C13" i="29"/>
  <c r="D40" i="30"/>
  <c r="F40" i="30"/>
  <c r="P43" i="30"/>
  <c r="E40" i="30"/>
  <c r="D159" i="30"/>
  <c r="O98" i="30"/>
  <c r="S98" i="30"/>
  <c r="AI98" i="30"/>
  <c r="AH9" i="29" s="1"/>
  <c r="AH11" i="29" s="1"/>
  <c r="AM98" i="30"/>
  <c r="AL9" i="29" s="1"/>
  <c r="AL11" i="29" s="1"/>
  <c r="K98" i="30"/>
  <c r="AQ98" i="30"/>
  <c r="AP9" i="29" s="1"/>
  <c r="AP11" i="29" s="1"/>
  <c r="M98" i="30"/>
  <c r="Q98" i="30"/>
  <c r="Y98" i="30"/>
  <c r="X9" i="29" s="1"/>
  <c r="X11" i="29" s="1"/>
  <c r="AC98" i="30"/>
  <c r="AB9" i="29" s="1"/>
  <c r="AB11" i="29" s="1"/>
  <c r="AG98" i="30"/>
  <c r="AF9" i="29" s="1"/>
  <c r="AK98" i="30"/>
  <c r="AJ9" i="29" s="1"/>
  <c r="AJ11" i="29" s="1"/>
  <c r="AO98" i="30"/>
  <c r="AN9" i="29" s="1"/>
  <c r="AN11" i="29" s="1"/>
  <c r="AG107" i="30"/>
  <c r="D39" i="30"/>
  <c r="D59" i="30"/>
  <c r="F106" i="30"/>
  <c r="R98" i="30"/>
  <c r="AH98" i="30"/>
  <c r="AG9" i="29" s="1"/>
  <c r="AG11" i="29" s="1"/>
  <c r="AP98" i="30"/>
  <c r="AO9" i="29" s="1"/>
  <c r="AO11" i="29" s="1"/>
  <c r="L98" i="30"/>
  <c r="E128" i="30"/>
  <c r="AC107" i="30"/>
  <c r="D69" i="30"/>
  <c r="F19" i="30"/>
  <c r="AH70" i="30"/>
  <c r="AP70" i="30"/>
  <c r="E21" i="30"/>
  <c r="V70" i="30"/>
  <c r="I43" i="30"/>
  <c r="D38" i="30"/>
  <c r="M43" i="30"/>
  <c r="Q43" i="30"/>
  <c r="W98" i="30"/>
  <c r="V9" i="29" s="1"/>
  <c r="V11" i="29" s="1"/>
  <c r="E87" i="30"/>
  <c r="W107" i="30"/>
  <c r="AA99" i="30"/>
  <c r="AE99" i="30"/>
  <c r="AK70" i="30"/>
  <c r="J43" i="30"/>
  <c r="R43" i="30"/>
  <c r="D87" i="30"/>
  <c r="F21" i="30"/>
  <c r="E19" i="30"/>
  <c r="AB107" i="30"/>
  <c r="AF107" i="30"/>
  <c r="AJ70" i="30"/>
  <c r="AR107" i="30"/>
  <c r="D27" i="30"/>
  <c r="E28" i="30" s="1"/>
  <c r="Z107" i="30"/>
  <c r="D106" i="30"/>
  <c r="P98" i="30"/>
  <c r="T98" i="30"/>
  <c r="X98" i="30"/>
  <c r="W9" i="29" s="1"/>
  <c r="W11" i="29" s="1"/>
  <c r="AB98" i="30"/>
  <c r="AF98" i="30"/>
  <c r="AE9" i="29" s="1"/>
  <c r="AE11" i="29" s="1"/>
  <c r="AJ98" i="30"/>
  <c r="AI9" i="29" s="1"/>
  <c r="AI11" i="29" s="1"/>
  <c r="AI12" i="29" s="1"/>
  <c r="AN98" i="30"/>
  <c r="AM9" i="29" s="1"/>
  <c r="AM11" i="29" s="1"/>
  <c r="AR98" i="30"/>
  <c r="E130" i="30"/>
  <c r="F87" i="30"/>
  <c r="D130" i="30"/>
  <c r="D128" i="30"/>
  <c r="F128" i="30"/>
  <c r="F130" i="30"/>
  <c r="E106" i="30"/>
  <c r="N6" i="29"/>
  <c r="V6" i="29"/>
  <c r="AD6" i="29"/>
  <c r="AL6" i="29"/>
  <c r="AJ4" i="29"/>
  <c r="Q4" i="29"/>
  <c r="AK4" i="29"/>
  <c r="C3" i="29"/>
  <c r="H4" i="29"/>
  <c r="M4" i="29"/>
  <c r="R4" i="29"/>
  <c r="X4" i="29"/>
  <c r="L6" i="29"/>
  <c r="H12" i="29"/>
  <c r="AB4" i="29"/>
  <c r="AN4" i="29"/>
  <c r="L4" i="29"/>
  <c r="AC4" i="29"/>
  <c r="D3" i="29"/>
  <c r="I4" i="29"/>
  <c r="N4" i="29"/>
  <c r="T4" i="29"/>
  <c r="Y4" i="29"/>
  <c r="AO4" i="29"/>
  <c r="AF4" i="29"/>
  <c r="E3" i="29"/>
  <c r="F4" i="29" s="1"/>
  <c r="K4" i="29"/>
  <c r="O4" i="29"/>
  <c r="S4" i="29"/>
  <c r="W4" i="29"/>
  <c r="AA4" i="29"/>
  <c r="AE4" i="29"/>
  <c r="AI4" i="29"/>
  <c r="AM4" i="29"/>
  <c r="AQ4" i="29"/>
  <c r="P4" i="29"/>
  <c r="U4" i="29"/>
  <c r="H6" i="29"/>
  <c r="P6" i="29"/>
  <c r="E21" i="29"/>
  <c r="P212" i="6"/>
  <c r="G235" i="6"/>
  <c r="J225" i="6"/>
  <c r="K172" i="6"/>
  <c r="G172" i="6"/>
  <c r="I113" i="6"/>
  <c r="K235" i="6"/>
  <c r="H211" i="6"/>
  <c r="K207" i="6"/>
  <c r="J174" i="6"/>
  <c r="N212" i="6"/>
  <c r="L211" i="6"/>
  <c r="J235" i="6"/>
  <c r="BB211" i="6"/>
  <c r="L174" i="6"/>
  <c r="H174" i="6"/>
  <c r="I225" i="6"/>
  <c r="K127" i="6"/>
  <c r="K223" i="6"/>
  <c r="I174" i="6"/>
  <c r="H235" i="6"/>
  <c r="BH199" i="6"/>
  <c r="BH211" i="6" s="1"/>
  <c r="I127" i="6"/>
  <c r="J115" i="6"/>
  <c r="J116" i="6" s="1"/>
  <c r="BJ225" i="6"/>
  <c r="K225" i="6" s="1"/>
  <c r="I223" i="6"/>
  <c r="J211" i="6"/>
  <c r="H210" i="6"/>
  <c r="AN199" i="6"/>
  <c r="AN211" i="6" s="1"/>
  <c r="AV199" i="6"/>
  <c r="AV211" i="6" s="1"/>
  <c r="BD199" i="6"/>
  <c r="BD211" i="6" s="1"/>
  <c r="BL199" i="6"/>
  <c r="BL211" i="6" s="1"/>
  <c r="BT199" i="6"/>
  <c r="BT211" i="6" s="1"/>
  <c r="CB199" i="6"/>
  <c r="CB211" i="6" s="1"/>
  <c r="AP199" i="6"/>
  <c r="AX199" i="6"/>
  <c r="AX211" i="6" s="1"/>
  <c r="BF199" i="6"/>
  <c r="BF211" i="6" s="1"/>
  <c r="BN199" i="6"/>
  <c r="BN211" i="6" s="1"/>
  <c r="BV199" i="6"/>
  <c r="BV211" i="6" s="1"/>
  <c r="CD199" i="6"/>
  <c r="CD211" i="6" s="1"/>
  <c r="AT199" i="6"/>
  <c r="AT211" i="6" s="1"/>
  <c r="BJ199" i="6"/>
  <c r="BZ199" i="6"/>
  <c r="BZ211" i="6" s="1"/>
  <c r="AJ199" i="6"/>
  <c r="AZ199" i="6"/>
  <c r="AZ211" i="6" s="1"/>
  <c r="BP199" i="6"/>
  <c r="BP211" i="6" s="1"/>
  <c r="CF199" i="6"/>
  <c r="CF211" i="6" s="1"/>
  <c r="L160" i="6"/>
  <c r="L161" i="6" s="1"/>
  <c r="I235" i="6"/>
  <c r="K233" i="6"/>
  <c r="L225" i="6"/>
  <c r="J210" i="6"/>
  <c r="I159" i="6"/>
  <c r="G159" i="6"/>
  <c r="L235" i="6"/>
  <c r="I233" i="6"/>
  <c r="H225" i="6"/>
  <c r="P225" i="6"/>
  <c r="G225" i="6" s="1"/>
  <c r="G223" i="6"/>
  <c r="AL211" i="6"/>
  <c r="L210" i="6"/>
  <c r="BX199" i="6"/>
  <c r="BX211" i="6" s="1"/>
  <c r="AR199" i="6"/>
  <c r="AR211" i="6" s="1"/>
  <c r="I50" i="6"/>
  <c r="G50" i="6"/>
  <c r="I172" i="6"/>
  <c r="BJ174" i="6"/>
  <c r="K174" i="6" s="1"/>
  <c r="N174" i="6"/>
  <c r="G174" i="6" s="1"/>
  <c r="AL160" i="6"/>
  <c r="O151" i="6"/>
  <c r="H150" i="6"/>
  <c r="H151" i="6" s="1"/>
  <c r="N160" i="6"/>
  <c r="BK151" i="6"/>
  <c r="L150" i="6"/>
  <c r="L151" i="6" s="1"/>
  <c r="BJ161" i="6"/>
  <c r="K160" i="6"/>
  <c r="K161" i="6" s="1"/>
  <c r="J160" i="6"/>
  <c r="J161" i="6" s="1"/>
  <c r="K159" i="6"/>
  <c r="H160" i="6"/>
  <c r="H161" i="6" s="1"/>
  <c r="I114" i="6"/>
  <c r="BM161" i="6"/>
  <c r="G127" i="6"/>
  <c r="G114" i="6"/>
  <c r="L115" i="6"/>
  <c r="L116" i="6" s="1"/>
  <c r="T115" i="6"/>
  <c r="T116" i="6" s="1"/>
  <c r="H115" i="6"/>
  <c r="H116" i="6" s="1"/>
  <c r="K50" i="6"/>
  <c r="BZ115" i="6"/>
  <c r="BZ116" i="6" s="1"/>
  <c r="BR115" i="6"/>
  <c r="BR116" i="6" s="1"/>
  <c r="K113" i="6"/>
  <c r="BJ115" i="6"/>
  <c r="BB115" i="6"/>
  <c r="BB116" i="6" s="1"/>
  <c r="AT115" i="6"/>
  <c r="AT116" i="6" s="1"/>
  <c r="AL115" i="6"/>
  <c r="V115" i="6"/>
  <c r="V116" i="6" s="1"/>
  <c r="K114" i="6"/>
  <c r="J150" i="6"/>
  <c r="J151" i="6" s="1"/>
  <c r="G26" i="27"/>
  <c r="H13" i="35" s="1"/>
  <c r="AG128" i="28"/>
  <c r="AR109" i="28"/>
  <c r="AR110" i="28" s="1"/>
  <c r="AQ20" i="35" s="1"/>
  <c r="AQ22" i="35" s="1"/>
  <c r="AQ109" i="28"/>
  <c r="AP109" i="28"/>
  <c r="AO109" i="28"/>
  <c r="AN109" i="28"/>
  <c r="AM109" i="28"/>
  <c r="AL109" i="28"/>
  <c r="AK109" i="28"/>
  <c r="AJ109" i="28"/>
  <c r="AI109" i="28"/>
  <c r="AH109" i="28"/>
  <c r="AG109" i="28"/>
  <c r="AG110" i="28" s="1"/>
  <c r="AF20" i="35" s="1"/>
  <c r="S109" i="28"/>
  <c r="R109" i="28"/>
  <c r="Q109" i="28"/>
  <c r="P109" i="28"/>
  <c r="O109" i="28"/>
  <c r="N109" i="28"/>
  <c r="M109" i="28"/>
  <c r="L109" i="28"/>
  <c r="K109" i="28"/>
  <c r="J109" i="28"/>
  <c r="I109" i="28"/>
  <c r="H109" i="28"/>
  <c r="B109" i="28"/>
  <c r="V30" i="28"/>
  <c r="W30" i="28"/>
  <c r="X30" i="28"/>
  <c r="Y30" i="28"/>
  <c r="Z30" i="28"/>
  <c r="AA30" i="28"/>
  <c r="AB30" i="28"/>
  <c r="AC30" i="28"/>
  <c r="AD30" i="28"/>
  <c r="AE30" i="28"/>
  <c r="AF30" i="28"/>
  <c r="V34" i="28"/>
  <c r="W34" i="28"/>
  <c r="X34" i="28"/>
  <c r="Y34" i="28"/>
  <c r="Z34" i="28"/>
  <c r="AA34" i="28"/>
  <c r="AB34" i="28"/>
  <c r="AC34" i="28"/>
  <c r="AD34" i="28"/>
  <c r="AE34" i="28"/>
  <c r="AF34" i="28"/>
  <c r="T34" i="28"/>
  <c r="T30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V25" i="28"/>
  <c r="W25" i="28"/>
  <c r="X25" i="28"/>
  <c r="Y25" i="28"/>
  <c r="Z25" i="28"/>
  <c r="AA25" i="28"/>
  <c r="AB25" i="28"/>
  <c r="AC25" i="28"/>
  <c r="AD25" i="28"/>
  <c r="AE25" i="28"/>
  <c r="AF25" i="28"/>
  <c r="AG25" i="28"/>
  <c r="AH25" i="28"/>
  <c r="AI25" i="28"/>
  <c r="AJ25" i="28"/>
  <c r="AK25" i="28"/>
  <c r="AL25" i="28"/>
  <c r="AM25" i="28"/>
  <c r="AN25" i="28"/>
  <c r="AO25" i="28"/>
  <c r="AP25" i="28"/>
  <c r="AQ25" i="28"/>
  <c r="AR25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H26" i="28"/>
  <c r="AI26" i="28"/>
  <c r="AJ26" i="28"/>
  <c r="AK26" i="28"/>
  <c r="AL26" i="28"/>
  <c r="AM26" i="28"/>
  <c r="AN26" i="28"/>
  <c r="AO26" i="28"/>
  <c r="AP26" i="28"/>
  <c r="AQ26" i="28"/>
  <c r="AR26" i="28"/>
  <c r="V27" i="28"/>
  <c r="W27" i="28"/>
  <c r="X27" i="28"/>
  <c r="Y27" i="28"/>
  <c r="Z27" i="28"/>
  <c r="AA27" i="28"/>
  <c r="AB27" i="28"/>
  <c r="AC27" i="28"/>
  <c r="AD27" i="28"/>
  <c r="AE27" i="28"/>
  <c r="AF27" i="28"/>
  <c r="AG27" i="28"/>
  <c r="AH27" i="28"/>
  <c r="AI27" i="28"/>
  <c r="AJ27" i="28"/>
  <c r="AK27" i="28"/>
  <c r="AL27" i="28"/>
  <c r="AM27" i="28"/>
  <c r="AN27" i="28"/>
  <c r="AO27" i="28"/>
  <c r="AP27" i="28"/>
  <c r="AQ27" i="28"/>
  <c r="AR27" i="28"/>
  <c r="T27" i="28"/>
  <c r="T26" i="28"/>
  <c r="T25" i="28"/>
  <c r="T24" i="28"/>
  <c r="AH20" i="28"/>
  <c r="AH32" i="28" s="1"/>
  <c r="AI20" i="28"/>
  <c r="AI32" i="28" s="1"/>
  <c r="AJ20" i="28"/>
  <c r="AJ32" i="28" s="1"/>
  <c r="AK20" i="28"/>
  <c r="AK32" i="28" s="1"/>
  <c r="AL20" i="28"/>
  <c r="AL32" i="28" s="1"/>
  <c r="AM20" i="28"/>
  <c r="AM32" i="28" s="1"/>
  <c r="AN20" i="28"/>
  <c r="AN32" i="28" s="1"/>
  <c r="AO20" i="28"/>
  <c r="AO32" i="28" s="1"/>
  <c r="AP20" i="28"/>
  <c r="AP32" i="28" s="1"/>
  <c r="AQ20" i="28"/>
  <c r="AQ32" i="28" s="1"/>
  <c r="AR20" i="28"/>
  <c r="AR32" i="28" s="1"/>
  <c r="AH21" i="28"/>
  <c r="AI21" i="28"/>
  <c r="AJ21" i="28"/>
  <c r="AK21" i="28"/>
  <c r="AL21" i="28"/>
  <c r="AM21" i="28"/>
  <c r="AN21" i="28"/>
  <c r="AO21" i="28"/>
  <c r="AP21" i="28"/>
  <c r="AQ21" i="28"/>
  <c r="AR21" i="28"/>
  <c r="AH22" i="28"/>
  <c r="AH36" i="28" s="1"/>
  <c r="AI22" i="28"/>
  <c r="AI36" i="28" s="1"/>
  <c r="AJ22" i="28"/>
  <c r="AJ36" i="28" s="1"/>
  <c r="AK22" i="28"/>
  <c r="AK36" i="28" s="1"/>
  <c r="AL22" i="28"/>
  <c r="AL36" i="28" s="1"/>
  <c r="AM22" i="28"/>
  <c r="AM36" i="28" s="1"/>
  <c r="AN22" i="28"/>
  <c r="AN36" i="28" s="1"/>
  <c r="AO22" i="28"/>
  <c r="AO36" i="28" s="1"/>
  <c r="AP22" i="28"/>
  <c r="AP36" i="28" s="1"/>
  <c r="AQ22" i="28"/>
  <c r="AQ36" i="28" s="1"/>
  <c r="AR22" i="28"/>
  <c r="AR36" i="28" s="1"/>
  <c r="AG22" i="28"/>
  <c r="AG36" i="28" s="1"/>
  <c r="AG21" i="28"/>
  <c r="AG20" i="28"/>
  <c r="AG32" i="28" s="1"/>
  <c r="V20" i="28"/>
  <c r="V32" i="28" s="1"/>
  <c r="W20" i="28"/>
  <c r="W32" i="28" s="1"/>
  <c r="X20" i="28"/>
  <c r="X32" i="28" s="1"/>
  <c r="Y20" i="28"/>
  <c r="Y32" i="28" s="1"/>
  <c r="Z20" i="28"/>
  <c r="Z32" i="28" s="1"/>
  <c r="AA20" i="28"/>
  <c r="AA32" i="28" s="1"/>
  <c r="AB20" i="28"/>
  <c r="AB32" i="28" s="1"/>
  <c r="AC20" i="28"/>
  <c r="AC32" i="28" s="1"/>
  <c r="AD20" i="28"/>
  <c r="AD32" i="28" s="1"/>
  <c r="AE20" i="28"/>
  <c r="AE32" i="28" s="1"/>
  <c r="AF20" i="28"/>
  <c r="AF32" i="28" s="1"/>
  <c r="V21" i="28"/>
  <c r="W21" i="28"/>
  <c r="X21" i="28"/>
  <c r="Y21" i="28"/>
  <c r="Z21" i="28"/>
  <c r="AA21" i="28"/>
  <c r="AB21" i="28"/>
  <c r="AC21" i="28"/>
  <c r="AD21" i="28"/>
  <c r="AE21" i="28"/>
  <c r="AF21" i="28"/>
  <c r="V22" i="28"/>
  <c r="V36" i="28" s="1"/>
  <c r="W22" i="28"/>
  <c r="W36" i="28" s="1"/>
  <c r="X22" i="28"/>
  <c r="X36" i="28" s="1"/>
  <c r="Y22" i="28"/>
  <c r="Y36" i="28" s="1"/>
  <c r="Z22" i="28"/>
  <c r="Z36" i="28" s="1"/>
  <c r="AA22" i="28"/>
  <c r="AA36" i="28" s="1"/>
  <c r="AB22" i="28"/>
  <c r="AB36" i="28" s="1"/>
  <c r="AC22" i="28"/>
  <c r="AC36" i="28" s="1"/>
  <c r="AD22" i="28"/>
  <c r="AD36" i="28" s="1"/>
  <c r="AE22" i="28"/>
  <c r="AE36" i="28" s="1"/>
  <c r="AF22" i="28"/>
  <c r="AF36" i="28" s="1"/>
  <c r="T21" i="28"/>
  <c r="T22" i="28"/>
  <c r="T36" i="28" s="1"/>
  <c r="T20" i="28"/>
  <c r="V19" i="28"/>
  <c r="W19" i="28"/>
  <c r="X19" i="28"/>
  <c r="Y19" i="28"/>
  <c r="Z19" i="28"/>
  <c r="AA19" i="28"/>
  <c r="AB19" i="28"/>
  <c r="AC19" i="28"/>
  <c r="AD19" i="28"/>
  <c r="AE19" i="28"/>
  <c r="AF19" i="28"/>
  <c r="AG19" i="28"/>
  <c r="AH19" i="28"/>
  <c r="AI19" i="28"/>
  <c r="AJ19" i="28"/>
  <c r="AK19" i="28"/>
  <c r="AL19" i="28"/>
  <c r="AM19" i="28"/>
  <c r="AN19" i="28"/>
  <c r="AO19" i="28"/>
  <c r="AP19" i="28"/>
  <c r="AQ19" i="28"/>
  <c r="AR19" i="28"/>
  <c r="T19" i="28"/>
  <c r="V18" i="28"/>
  <c r="W18" i="28"/>
  <c r="X18" i="28"/>
  <c r="Y18" i="28"/>
  <c r="Z18" i="28"/>
  <c r="AA18" i="28"/>
  <c r="AB18" i="28"/>
  <c r="AC18" i="28"/>
  <c r="AD18" i="28"/>
  <c r="AE18" i="28"/>
  <c r="AF18" i="28"/>
  <c r="AG18" i="28"/>
  <c r="AH18" i="28"/>
  <c r="AI18" i="28"/>
  <c r="AJ18" i="28"/>
  <c r="AK18" i="28"/>
  <c r="AL18" i="28"/>
  <c r="AM18" i="28"/>
  <c r="AN18" i="28"/>
  <c r="AO18" i="28"/>
  <c r="AP18" i="28"/>
  <c r="AQ18" i="28"/>
  <c r="AR18" i="28"/>
  <c r="T18" i="28"/>
  <c r="AR79" i="28"/>
  <c r="AQ79" i="28"/>
  <c r="AP79" i="28"/>
  <c r="AO79" i="28"/>
  <c r="AN79" i="28"/>
  <c r="AM79" i="28"/>
  <c r="AL79" i="28"/>
  <c r="AK79" i="28"/>
  <c r="AJ79" i="28"/>
  <c r="AI79" i="28"/>
  <c r="AH79" i="28"/>
  <c r="AG79" i="28"/>
  <c r="AF79" i="28"/>
  <c r="AE79" i="28"/>
  <c r="AD79" i="28"/>
  <c r="AC79" i="28"/>
  <c r="AB79" i="28"/>
  <c r="AA79" i="28"/>
  <c r="Z79" i="28"/>
  <c r="Y79" i="28"/>
  <c r="X79" i="28"/>
  <c r="W79" i="28"/>
  <c r="V79" i="28"/>
  <c r="T79" i="28"/>
  <c r="AH77" i="28"/>
  <c r="AI77" i="28"/>
  <c r="AJ77" i="28"/>
  <c r="AK77" i="28"/>
  <c r="AL77" i="28"/>
  <c r="AM77" i="28"/>
  <c r="AN77" i="28"/>
  <c r="AO77" i="28"/>
  <c r="AP77" i="28"/>
  <c r="AQ77" i="28"/>
  <c r="AR77" i="28"/>
  <c r="AG77" i="28"/>
  <c r="V77" i="28"/>
  <c r="W77" i="28"/>
  <c r="X77" i="28"/>
  <c r="Y77" i="28"/>
  <c r="Z77" i="28"/>
  <c r="AA77" i="28"/>
  <c r="AB77" i="28"/>
  <c r="AC77" i="28"/>
  <c r="AD77" i="28"/>
  <c r="AE77" i="28"/>
  <c r="AF77" i="28"/>
  <c r="T77" i="28"/>
  <c r="S79" i="28"/>
  <c r="R79" i="28"/>
  <c r="Q79" i="28"/>
  <c r="P79" i="28"/>
  <c r="O79" i="28"/>
  <c r="N79" i="28"/>
  <c r="M79" i="28"/>
  <c r="L79" i="28"/>
  <c r="K79" i="28"/>
  <c r="J79" i="28"/>
  <c r="I79" i="28"/>
  <c r="H79" i="28"/>
  <c r="B79" i="28"/>
  <c r="AR78" i="28"/>
  <c r="AQ78" i="28"/>
  <c r="AP78" i="28"/>
  <c r="AO78" i="28"/>
  <c r="AN78" i="28"/>
  <c r="AM78" i="28"/>
  <c r="AL78" i="28"/>
  <c r="AK78" i="28"/>
  <c r="AJ78" i="28"/>
  <c r="AI78" i="28"/>
  <c r="AH78" i="28"/>
  <c r="AG78" i="28"/>
  <c r="AF78" i="28"/>
  <c r="AE78" i="28"/>
  <c r="AD78" i="28"/>
  <c r="AC78" i="28"/>
  <c r="AB78" i="28"/>
  <c r="AA78" i="28"/>
  <c r="Z78" i="28"/>
  <c r="Y78" i="28"/>
  <c r="X78" i="28"/>
  <c r="W78" i="28"/>
  <c r="V78" i="28"/>
  <c r="T78" i="28"/>
  <c r="S78" i="28"/>
  <c r="R78" i="28"/>
  <c r="Q78" i="28"/>
  <c r="P78" i="28"/>
  <c r="O78" i="28"/>
  <c r="N78" i="28"/>
  <c r="M78" i="28"/>
  <c r="L78" i="28"/>
  <c r="K78" i="28"/>
  <c r="J78" i="28"/>
  <c r="I78" i="28"/>
  <c r="H78" i="28"/>
  <c r="S77" i="28"/>
  <c r="R77" i="28"/>
  <c r="Q77" i="28"/>
  <c r="P77" i="28"/>
  <c r="O77" i="28"/>
  <c r="N77" i="28"/>
  <c r="M77" i="28"/>
  <c r="L77" i="28"/>
  <c r="S76" i="28"/>
  <c r="R76" i="28"/>
  <c r="Q76" i="28"/>
  <c r="P76" i="28"/>
  <c r="O76" i="28"/>
  <c r="N76" i="28"/>
  <c r="M76" i="28"/>
  <c r="L76" i="28"/>
  <c r="AR76" i="28"/>
  <c r="AF76" i="28"/>
  <c r="AH34" i="28"/>
  <c r="AI34" i="28"/>
  <c r="AJ34" i="28"/>
  <c r="AK34" i="28"/>
  <c r="AL34" i="28"/>
  <c r="AM34" i="28"/>
  <c r="AN34" i="28"/>
  <c r="AO34" i="28"/>
  <c r="AP34" i="28"/>
  <c r="AQ34" i="28"/>
  <c r="AR34" i="28"/>
  <c r="AG34" i="28"/>
  <c r="AH30" i="28"/>
  <c r="AI30" i="28"/>
  <c r="AJ30" i="28"/>
  <c r="AK30" i="28"/>
  <c r="AL30" i="28"/>
  <c r="AM30" i="28"/>
  <c r="AN30" i="28"/>
  <c r="AO30" i="28"/>
  <c r="AP30" i="28"/>
  <c r="AQ30" i="28"/>
  <c r="AR30" i="28"/>
  <c r="AG30" i="28"/>
  <c r="G3" i="27"/>
  <c r="H6" i="35" s="1"/>
  <c r="H3" i="27"/>
  <c r="I6" i="35" s="1"/>
  <c r="I3" i="27"/>
  <c r="J6" i="35" s="1"/>
  <c r="J3" i="27"/>
  <c r="K6" i="35" s="1"/>
  <c r="K3" i="27"/>
  <c r="L6" i="35" s="1"/>
  <c r="L3" i="27"/>
  <c r="M6" i="35" s="1"/>
  <c r="M3" i="27"/>
  <c r="N6" i="35" s="1"/>
  <c r="N3" i="27"/>
  <c r="O6" i="35" s="1"/>
  <c r="O3" i="27"/>
  <c r="P6" i="35" s="1"/>
  <c r="P3" i="27"/>
  <c r="Q6" i="35" s="1"/>
  <c r="Q3" i="27"/>
  <c r="R6" i="35" s="1"/>
  <c r="R3" i="27"/>
  <c r="S6" i="35" s="1"/>
  <c r="H88" i="28"/>
  <c r="I88" i="28"/>
  <c r="J88" i="28"/>
  <c r="K88" i="28"/>
  <c r="L88" i="28"/>
  <c r="M88" i="28"/>
  <c r="N88" i="28"/>
  <c r="O88" i="28"/>
  <c r="P88" i="28"/>
  <c r="Q88" i="28"/>
  <c r="R88" i="28"/>
  <c r="S88" i="28"/>
  <c r="AG38" i="28" l="1"/>
  <c r="R10" i="27"/>
  <c r="S11" i="35" s="1"/>
  <c r="S89" i="28"/>
  <c r="O11" i="35"/>
  <c r="N10" i="27"/>
  <c r="O89" i="28"/>
  <c r="J10" i="27"/>
  <c r="K11" i="35" s="1"/>
  <c r="K89" i="28"/>
  <c r="P10" i="27"/>
  <c r="Q11" i="35" s="1"/>
  <c r="Q89" i="28"/>
  <c r="L10" i="27"/>
  <c r="M11" i="35" s="1"/>
  <c r="M89" i="28"/>
  <c r="H10" i="27"/>
  <c r="I11" i="35" s="1"/>
  <c r="I89" i="28"/>
  <c r="AQ64" i="28"/>
  <c r="AM64" i="28"/>
  <c r="AI64" i="28"/>
  <c r="AE64" i="28"/>
  <c r="O10" i="27"/>
  <c r="P11" i="35" s="1"/>
  <c r="P89" i="28"/>
  <c r="K10" i="27"/>
  <c r="L11" i="35" s="1"/>
  <c r="L89" i="28"/>
  <c r="G10" i="27"/>
  <c r="H89" i="28"/>
  <c r="T38" i="28"/>
  <c r="T31" i="28" s="1"/>
  <c r="AF22" i="35"/>
  <c r="Q10" i="27"/>
  <c r="R11" i="35" s="1"/>
  <c r="R89" i="28"/>
  <c r="M10" i="27"/>
  <c r="N11" i="35" s="1"/>
  <c r="N89" i="28"/>
  <c r="I10" i="27"/>
  <c r="J11" i="35" s="1"/>
  <c r="J89" i="28"/>
  <c r="AP211" i="6"/>
  <c r="G207" i="6"/>
  <c r="AJ211" i="6"/>
  <c r="D6" i="35"/>
  <c r="AD208" i="6"/>
  <c r="R212" i="6"/>
  <c r="AV141" i="30"/>
  <c r="AV159" i="30" s="1"/>
  <c r="AZ141" i="30"/>
  <c r="AZ159" i="30" s="1"/>
  <c r="BD141" i="30"/>
  <c r="BD159" i="30" s="1"/>
  <c r="AU141" i="30"/>
  <c r="AU159" i="30" s="1"/>
  <c r="AW141" i="30"/>
  <c r="AW159" i="30" s="1"/>
  <c r="BA141" i="30"/>
  <c r="BA159" i="30" s="1"/>
  <c r="AY141" i="30"/>
  <c r="AY159" i="30" s="1"/>
  <c r="AT141" i="30"/>
  <c r="AT159" i="30" s="1"/>
  <c r="AX141" i="30"/>
  <c r="AX159" i="30" s="1"/>
  <c r="BB141" i="30"/>
  <c r="BB159" i="30" s="1"/>
  <c r="BC141" i="30"/>
  <c r="BC159" i="30" s="1"/>
  <c r="L32" i="32"/>
  <c r="C31" i="32"/>
  <c r="C32" i="32" s="1"/>
  <c r="R99" i="30"/>
  <c r="Q9" i="29"/>
  <c r="Q11" i="29" s="1"/>
  <c r="AF11" i="29"/>
  <c r="M99" i="30"/>
  <c r="L9" i="29"/>
  <c r="L11" i="29" s="1"/>
  <c r="AL148" i="30"/>
  <c r="AP148" i="30"/>
  <c r="AS148" i="30"/>
  <c r="AI148" i="30"/>
  <c r="AM148" i="30"/>
  <c r="AQ148" i="30"/>
  <c r="AO148" i="30"/>
  <c r="AJ148" i="30"/>
  <c r="AN148" i="30"/>
  <c r="AR148" i="30"/>
  <c r="AK148" i="30"/>
  <c r="AH148" i="30"/>
  <c r="T99" i="30"/>
  <c r="S9" i="29"/>
  <c r="S11" i="29" s="1"/>
  <c r="S17" i="29" s="1"/>
  <c r="S22" i="29" s="1"/>
  <c r="L99" i="30"/>
  <c r="K9" i="29"/>
  <c r="K11" i="29" s="1"/>
  <c r="K12" i="29" s="1"/>
  <c r="S99" i="30"/>
  <c r="R9" i="29"/>
  <c r="R11" i="29" s="1"/>
  <c r="R17" i="29" s="1"/>
  <c r="R22" i="29" s="1"/>
  <c r="AS141" i="30"/>
  <c r="U141" i="30"/>
  <c r="U160" i="30" s="1"/>
  <c r="P99" i="30"/>
  <c r="O9" i="29"/>
  <c r="O11" i="29" s="1"/>
  <c r="K99" i="30"/>
  <c r="J9" i="29"/>
  <c r="O99" i="30"/>
  <c r="N9" i="29"/>
  <c r="N11" i="29" s="1"/>
  <c r="N12" i="29" s="1"/>
  <c r="AR99" i="30"/>
  <c r="AQ9" i="29"/>
  <c r="AQ11" i="29" s="1"/>
  <c r="AB99" i="30"/>
  <c r="AA9" i="29"/>
  <c r="AA11" i="29" s="1"/>
  <c r="Q99" i="30"/>
  <c r="P9" i="29"/>
  <c r="P11" i="29" s="1"/>
  <c r="H18" i="29"/>
  <c r="X12" i="29"/>
  <c r="J6" i="29"/>
  <c r="K17" i="29"/>
  <c r="K22" i="29" s="1"/>
  <c r="X6" i="29"/>
  <c r="T6" i="29"/>
  <c r="Z6" i="29"/>
  <c r="AH6" i="29"/>
  <c r="AO99" i="30"/>
  <c r="V43" i="30"/>
  <c r="AI99" i="30"/>
  <c r="AH43" i="30"/>
  <c r="AC43" i="30"/>
  <c r="D160" i="30"/>
  <c r="AH99" i="30"/>
  <c r="AR43" i="30"/>
  <c r="AK99" i="30"/>
  <c r="Y99" i="30"/>
  <c r="AJ107" i="30"/>
  <c r="AJ99" i="30"/>
  <c r="AO43" i="30"/>
  <c r="Y43" i="30"/>
  <c r="AK107" i="30"/>
  <c r="AF99" i="30"/>
  <c r="AN70" i="30"/>
  <c r="AE28" i="30"/>
  <c r="AD70" i="30"/>
  <c r="X43" i="30"/>
  <c r="AI70" i="30"/>
  <c r="AL70" i="30"/>
  <c r="AJ43" i="30"/>
  <c r="Z99" i="30"/>
  <c r="AO20" i="30"/>
  <c r="AO70" i="30"/>
  <c r="AP107" i="30"/>
  <c r="AI107" i="30"/>
  <c r="W70" i="30"/>
  <c r="AD107" i="30"/>
  <c r="AD99" i="30"/>
  <c r="AF70" i="30"/>
  <c r="AL43" i="30"/>
  <c r="AF28" i="30"/>
  <c r="AE70" i="30"/>
  <c r="AK43" i="30"/>
  <c r="AB43" i="30"/>
  <c r="AG70" i="30"/>
  <c r="AG99" i="30"/>
  <c r="AL107" i="30"/>
  <c r="V107" i="30"/>
  <c r="AL99" i="30"/>
  <c r="AE107" i="30"/>
  <c r="Z20" i="30"/>
  <c r="Z70" i="30"/>
  <c r="X70" i="30"/>
  <c r="AM70" i="30"/>
  <c r="U107" i="30"/>
  <c r="AM107" i="30"/>
  <c r="AN99" i="30"/>
  <c r="X99" i="30"/>
  <c r="Z43" i="30"/>
  <c r="AR70" i="30"/>
  <c r="AB70" i="30"/>
  <c r="AR28" i="30"/>
  <c r="AQ70" i="30"/>
  <c r="AB28" i="30"/>
  <c r="AA70" i="30"/>
  <c r="W99" i="30"/>
  <c r="AD43" i="30"/>
  <c r="AC70" i="30"/>
  <c r="AP99" i="30"/>
  <c r="Y70" i="30"/>
  <c r="AC99" i="30"/>
  <c r="AQ99" i="30"/>
  <c r="AM99" i="30"/>
  <c r="AH107" i="30"/>
  <c r="V99" i="30"/>
  <c r="AO107" i="30"/>
  <c r="Y107" i="30"/>
  <c r="AN107" i="30"/>
  <c r="X107" i="30"/>
  <c r="AQ107" i="30"/>
  <c r="AA107" i="30"/>
  <c r="D107" i="30"/>
  <c r="AP28" i="30"/>
  <c r="AG20" i="30"/>
  <c r="AH28" i="30"/>
  <c r="AF43" i="30"/>
  <c r="Y20" i="30"/>
  <c r="AL20" i="30"/>
  <c r="AP43" i="30"/>
  <c r="AN43" i="30"/>
  <c r="W28" i="30"/>
  <c r="AJ28" i="30"/>
  <c r="F98" i="30"/>
  <c r="AG28" i="30"/>
  <c r="AF20" i="30"/>
  <c r="AL28" i="30"/>
  <c r="AK20" i="30"/>
  <c r="AQ20" i="30"/>
  <c r="AI20" i="30"/>
  <c r="AA20" i="30"/>
  <c r="D42" i="30"/>
  <c r="D43" i="30" s="1"/>
  <c r="AQ28" i="30"/>
  <c r="AI28" i="30"/>
  <c r="AD20" i="30"/>
  <c r="AQ43" i="30"/>
  <c r="AI43" i="30"/>
  <c r="AA43" i="30"/>
  <c r="F59" i="30"/>
  <c r="F38" i="30"/>
  <c r="F27" i="30"/>
  <c r="F26" i="30" s="1"/>
  <c r="Z28" i="30"/>
  <c r="AK28" i="30"/>
  <c r="AJ20" i="30"/>
  <c r="E69" i="30"/>
  <c r="AG43" i="30"/>
  <c r="D131" i="30"/>
  <c r="AQ141" i="30"/>
  <c r="AQ159" i="30" s="1"/>
  <c r="AM141" i="30"/>
  <c r="AM159" i="30" s="1"/>
  <c r="AI141" i="30"/>
  <c r="AI159" i="30" s="1"/>
  <c r="AE141" i="30"/>
  <c r="AE159" i="30" s="1"/>
  <c r="AA141" i="30"/>
  <c r="AA159" i="30" s="1"/>
  <c r="W141" i="30"/>
  <c r="W159" i="30" s="1"/>
  <c r="AO141" i="30"/>
  <c r="AO159" i="30" s="1"/>
  <c r="AJ141" i="30"/>
  <c r="AJ159" i="30" s="1"/>
  <c r="AD141" i="30"/>
  <c r="AD159" i="30" s="1"/>
  <c r="Y141" i="30"/>
  <c r="Y159" i="30" s="1"/>
  <c r="AN141" i="30"/>
  <c r="AN159" i="30" s="1"/>
  <c r="AH141" i="30"/>
  <c r="AH159" i="30" s="1"/>
  <c r="AC141" i="30"/>
  <c r="AC159" i="30" s="1"/>
  <c r="X141" i="30"/>
  <c r="X159" i="30" s="1"/>
  <c r="AR141" i="30"/>
  <c r="AR159" i="30" s="1"/>
  <c r="AL141" i="30"/>
  <c r="AL159" i="30" s="1"/>
  <c r="AG141" i="30"/>
  <c r="AG159" i="30" s="1"/>
  <c r="AB141" i="30"/>
  <c r="AB159" i="30" s="1"/>
  <c r="V141" i="30"/>
  <c r="V159" i="30" s="1"/>
  <c r="AP141" i="30"/>
  <c r="AP159" i="30" s="1"/>
  <c r="AK141" i="30"/>
  <c r="AK159" i="30" s="1"/>
  <c r="AF141" i="30"/>
  <c r="AF159" i="30" s="1"/>
  <c r="Z141" i="30"/>
  <c r="Z159" i="30" s="1"/>
  <c r="AR20" i="30"/>
  <c r="AC28" i="30"/>
  <c r="AB20" i="30"/>
  <c r="AN28" i="30"/>
  <c r="X28" i="30"/>
  <c r="AP20" i="30"/>
  <c r="D70" i="30"/>
  <c r="F69" i="30"/>
  <c r="E98" i="30"/>
  <c r="V28" i="30"/>
  <c r="E27" i="30"/>
  <c r="E26" i="30" s="1"/>
  <c r="D98" i="30"/>
  <c r="D99" i="30" s="1"/>
  <c r="AA28" i="30"/>
  <c r="AO28" i="30"/>
  <c r="AN20" i="30"/>
  <c r="Y28" i="30"/>
  <c r="X20" i="30"/>
  <c r="AM20" i="30"/>
  <c r="AE20" i="30"/>
  <c r="W20" i="30"/>
  <c r="AM28" i="30"/>
  <c r="AH20" i="30"/>
  <c r="V20" i="30"/>
  <c r="AM43" i="30"/>
  <c r="AE43" i="30"/>
  <c r="W43" i="30"/>
  <c r="AD28" i="30"/>
  <c r="AC20" i="30"/>
  <c r="E59" i="30"/>
  <c r="AF6" i="29"/>
  <c r="Y6" i="29"/>
  <c r="AJ6" i="29"/>
  <c r="AH12" i="29"/>
  <c r="O6" i="29"/>
  <c r="AK6" i="29"/>
  <c r="U6" i="29"/>
  <c r="C6" i="29"/>
  <c r="W6" i="29"/>
  <c r="AB6" i="29"/>
  <c r="AO6" i="29"/>
  <c r="I6" i="29"/>
  <c r="AL12" i="29"/>
  <c r="V12" i="29"/>
  <c r="AM6" i="29"/>
  <c r="AN6" i="29"/>
  <c r="AG6" i="29"/>
  <c r="Q6" i="29"/>
  <c r="AP12" i="29"/>
  <c r="Z12" i="29"/>
  <c r="AD12" i="29"/>
  <c r="AE6" i="29"/>
  <c r="E4" i="29"/>
  <c r="D4" i="29"/>
  <c r="AC6" i="29"/>
  <c r="M6" i="29"/>
  <c r="T184" i="6"/>
  <c r="I211" i="6"/>
  <c r="K199" i="6"/>
  <c r="BJ211" i="6"/>
  <c r="K211" i="6" s="1"/>
  <c r="AB210" i="6"/>
  <c r="Z192" i="6"/>
  <c r="AD210" i="6"/>
  <c r="G199" i="6"/>
  <c r="AB211" i="6"/>
  <c r="I199" i="6"/>
  <c r="K115" i="6"/>
  <c r="BJ116" i="6"/>
  <c r="N161" i="6"/>
  <c r="G160" i="6"/>
  <c r="G161" i="6" s="1"/>
  <c r="N116" i="6"/>
  <c r="I115" i="6"/>
  <c r="AL116" i="6"/>
  <c r="AL161" i="6"/>
  <c r="I160" i="6"/>
  <c r="I161" i="6" s="1"/>
  <c r="AA64" i="28"/>
  <c r="W64" i="28"/>
  <c r="AP64" i="28"/>
  <c r="AL64" i="28"/>
  <c r="AH64" i="28"/>
  <c r="AD64" i="28"/>
  <c r="Z64" i="28"/>
  <c r="V64" i="28"/>
  <c r="T64" i="28"/>
  <c r="T65" i="28" s="1"/>
  <c r="AO64" i="28"/>
  <c r="AK64" i="28"/>
  <c r="AG64" i="28"/>
  <c r="AG65" i="28" s="1"/>
  <c r="AG66" i="28" s="1"/>
  <c r="AC64" i="28"/>
  <c r="Y64" i="28"/>
  <c r="AR64" i="28"/>
  <c r="AN64" i="28"/>
  <c r="AJ64" i="28"/>
  <c r="AF64" i="28"/>
  <c r="AB64" i="28"/>
  <c r="X64" i="28"/>
  <c r="L13" i="27"/>
  <c r="H13" i="27"/>
  <c r="P13" i="27"/>
  <c r="M13" i="27"/>
  <c r="G13" i="27"/>
  <c r="O13" i="27"/>
  <c r="K13" i="27"/>
  <c r="Q13" i="27"/>
  <c r="I13" i="27"/>
  <c r="R13" i="27"/>
  <c r="N13" i="27"/>
  <c r="J13" i="27"/>
  <c r="C3" i="27"/>
  <c r="C5" i="34" s="1"/>
  <c r="D130" i="28"/>
  <c r="F128" i="28"/>
  <c r="K110" i="28"/>
  <c r="K20" i="35" s="1"/>
  <c r="K22" i="35" s="1"/>
  <c r="O110" i="28"/>
  <c r="O20" i="35" s="1"/>
  <c r="O22" i="35" s="1"/>
  <c r="S110" i="28"/>
  <c r="S20" i="35" s="1"/>
  <c r="S22" i="35" s="1"/>
  <c r="X110" i="28"/>
  <c r="W20" i="35" s="1"/>
  <c r="W22" i="35" s="1"/>
  <c r="AB110" i="28"/>
  <c r="AA20" i="35" s="1"/>
  <c r="AA22" i="35" s="1"/>
  <c r="AF110" i="28"/>
  <c r="AE20" i="35" s="1"/>
  <c r="AE22" i="35" s="1"/>
  <c r="AJ110" i="28"/>
  <c r="AI20" i="35" s="1"/>
  <c r="AI22" i="35" s="1"/>
  <c r="AN110" i="28"/>
  <c r="AM20" i="35" s="1"/>
  <c r="AM22" i="35" s="1"/>
  <c r="H110" i="28"/>
  <c r="H20" i="35" s="1"/>
  <c r="H22" i="35" s="1"/>
  <c r="L110" i="28"/>
  <c r="L20" i="35" s="1"/>
  <c r="L22" i="35" s="1"/>
  <c r="P110" i="28"/>
  <c r="P20" i="35" s="1"/>
  <c r="P22" i="35" s="1"/>
  <c r="Y110" i="28"/>
  <c r="X20" i="35" s="1"/>
  <c r="X22" i="35" s="1"/>
  <c r="AC110" i="28"/>
  <c r="AB20" i="35" s="1"/>
  <c r="AB22" i="35" s="1"/>
  <c r="AK110" i="28"/>
  <c r="AJ20" i="35" s="1"/>
  <c r="AJ22" i="35" s="1"/>
  <c r="AO110" i="28"/>
  <c r="AN20" i="35" s="1"/>
  <c r="AN22" i="35" s="1"/>
  <c r="J110" i="28"/>
  <c r="J20" i="35" s="1"/>
  <c r="J22" i="35" s="1"/>
  <c r="N110" i="28"/>
  <c r="N20" i="35" s="1"/>
  <c r="N22" i="35" s="1"/>
  <c r="R110" i="28"/>
  <c r="R20" i="35" s="1"/>
  <c r="R22" i="35" s="1"/>
  <c r="W110" i="28"/>
  <c r="V20" i="35" s="1"/>
  <c r="V22" i="35" s="1"/>
  <c r="AA110" i="28"/>
  <c r="Z20" i="35" s="1"/>
  <c r="Z22" i="35" s="1"/>
  <c r="AE110" i="28"/>
  <c r="AD20" i="35" s="1"/>
  <c r="AD22" i="35" s="1"/>
  <c r="AI110" i="28"/>
  <c r="AH20" i="35" s="1"/>
  <c r="AH22" i="35" s="1"/>
  <c r="AM110" i="28"/>
  <c r="AL20" i="35" s="1"/>
  <c r="AL22" i="35" s="1"/>
  <c r="AQ110" i="28"/>
  <c r="AP20" i="35" s="1"/>
  <c r="AP22" i="35" s="1"/>
  <c r="I110" i="28"/>
  <c r="I20" i="35" s="1"/>
  <c r="M110" i="28"/>
  <c r="M20" i="35" s="1"/>
  <c r="M22" i="35" s="1"/>
  <c r="Q110" i="28"/>
  <c r="Q20" i="35" s="1"/>
  <c r="Q22" i="35" s="1"/>
  <c r="V110" i="28"/>
  <c r="U20" i="35" s="1"/>
  <c r="Z110" i="28"/>
  <c r="Y20" i="35" s="1"/>
  <c r="Y22" i="35" s="1"/>
  <c r="AD110" i="28"/>
  <c r="AC20" i="35" s="1"/>
  <c r="AC22" i="35" s="1"/>
  <c r="AH110" i="28"/>
  <c r="AG20" i="35" s="1"/>
  <c r="AG22" i="35" s="1"/>
  <c r="AL110" i="28"/>
  <c r="AK20" i="35" s="1"/>
  <c r="AK22" i="35" s="1"/>
  <c r="AP110" i="28"/>
  <c r="AO20" i="35" s="1"/>
  <c r="AO22" i="35" s="1"/>
  <c r="E109" i="28"/>
  <c r="D109" i="28"/>
  <c r="F109" i="28"/>
  <c r="AR23" i="28"/>
  <c r="T28" i="28"/>
  <c r="AO28" i="28"/>
  <c r="AI28" i="28"/>
  <c r="AE28" i="28"/>
  <c r="Y28" i="28"/>
  <c r="AG23" i="28"/>
  <c r="AQ28" i="28"/>
  <c r="AM28" i="28"/>
  <c r="AK28" i="28"/>
  <c r="AG28" i="28"/>
  <c r="AC28" i="28"/>
  <c r="AA28" i="28"/>
  <c r="W28" i="28"/>
  <c r="E25" i="28"/>
  <c r="E26" i="28"/>
  <c r="F22" i="28"/>
  <c r="F27" i="28"/>
  <c r="E27" i="28"/>
  <c r="F25" i="28"/>
  <c r="AN23" i="28"/>
  <c r="AJ23" i="28"/>
  <c r="AL23" i="28"/>
  <c r="AH23" i="28"/>
  <c r="F21" i="28"/>
  <c r="AR28" i="28"/>
  <c r="AP28" i="28"/>
  <c r="AN28" i="28"/>
  <c r="AL28" i="28"/>
  <c r="AJ28" i="28"/>
  <c r="AH28" i="28"/>
  <c r="AF28" i="28"/>
  <c r="AD28" i="28"/>
  <c r="AB28" i="28"/>
  <c r="Z28" i="28"/>
  <c r="X28" i="28"/>
  <c r="V28" i="28"/>
  <c r="AP23" i="28"/>
  <c r="F26" i="28"/>
  <c r="AQ23" i="28"/>
  <c r="AO23" i="28"/>
  <c r="AB23" i="28"/>
  <c r="AF23" i="28"/>
  <c r="X23" i="28"/>
  <c r="E21" i="28"/>
  <c r="E20" i="28"/>
  <c r="AD23" i="28"/>
  <c r="Z23" i="28"/>
  <c r="E22" i="28"/>
  <c r="T23" i="28"/>
  <c r="V23" i="28"/>
  <c r="AE23" i="28"/>
  <c r="AC23" i="28"/>
  <c r="AA23" i="28"/>
  <c r="AM23" i="28"/>
  <c r="AK23" i="28"/>
  <c r="AI23" i="28"/>
  <c r="Y23" i="28"/>
  <c r="W23" i="28"/>
  <c r="F20" i="28"/>
  <c r="J80" i="28"/>
  <c r="J81" i="28" s="1"/>
  <c r="F78" i="28"/>
  <c r="AK76" i="28"/>
  <c r="AK80" i="28" s="1"/>
  <c r="E78" i="28"/>
  <c r="I80" i="28"/>
  <c r="I81" i="28" s="1"/>
  <c r="H80" i="28"/>
  <c r="H81" i="28" s="1"/>
  <c r="Y76" i="28"/>
  <c r="N80" i="28"/>
  <c r="N81" i="28" s="1"/>
  <c r="R80" i="28"/>
  <c r="R81" i="28" s="1"/>
  <c r="AC76" i="28"/>
  <c r="AL76" i="28"/>
  <c r="D77" i="28"/>
  <c r="Q80" i="28"/>
  <c r="Q81" i="28" s="1"/>
  <c r="D78" i="28"/>
  <c r="K80" i="28"/>
  <c r="K81" i="28" s="1"/>
  <c r="O80" i="28"/>
  <c r="O81" i="28" s="1"/>
  <c r="S80" i="28"/>
  <c r="S81" i="28" s="1"/>
  <c r="E79" i="28"/>
  <c r="AG76" i="28"/>
  <c r="AG80" i="28" s="1"/>
  <c r="AG81" i="28" s="1"/>
  <c r="AO76" i="28"/>
  <c r="D79" i="28"/>
  <c r="F79" i="28"/>
  <c r="L80" i="28"/>
  <c r="L81" i="28" s="1"/>
  <c r="P80" i="28"/>
  <c r="P81" i="28" s="1"/>
  <c r="T76" i="28"/>
  <c r="T80" i="28" s="1"/>
  <c r="T81" i="28" s="1"/>
  <c r="AH76" i="28"/>
  <c r="AP76" i="28"/>
  <c r="V76" i="28"/>
  <c r="AD76" i="28"/>
  <c r="W76" i="28"/>
  <c r="AE76" i="28"/>
  <c r="AI76" i="28"/>
  <c r="AM76" i="28"/>
  <c r="M80" i="28"/>
  <c r="M81" i="28" s="1"/>
  <c r="Z76" i="28"/>
  <c r="D76" i="28"/>
  <c r="AA76" i="28"/>
  <c r="AQ76" i="28"/>
  <c r="X76" i="28"/>
  <c r="AB76" i="28"/>
  <c r="AJ76" i="28"/>
  <c r="AN76" i="28"/>
  <c r="X38" i="28"/>
  <c r="V3" i="27" s="1"/>
  <c r="W6" i="35" s="1"/>
  <c r="Z38" i="28"/>
  <c r="X3" i="27" s="1"/>
  <c r="Y6" i="35" s="1"/>
  <c r="AB38" i="28"/>
  <c r="Z3" i="27" s="1"/>
  <c r="AA6" i="35" s="1"/>
  <c r="AF38" i="28"/>
  <c r="AD3" i="27" s="1"/>
  <c r="AE6" i="35" s="1"/>
  <c r="AO38" i="28"/>
  <c r="AR38" i="28"/>
  <c r="AR35" i="28" s="1"/>
  <c r="AP38" i="28"/>
  <c r="AP31" i="28" s="1"/>
  <c r="AN38" i="28"/>
  <c r="AL3" i="27" s="1"/>
  <c r="AM6" i="35" s="1"/>
  <c r="AL38" i="28"/>
  <c r="AL35" i="28" s="1"/>
  <c r="AJ38" i="28"/>
  <c r="AJ35" i="28" s="1"/>
  <c r="AM38" i="28"/>
  <c r="AM37" i="28" s="1"/>
  <c r="AQ38" i="28"/>
  <c r="AQ31" i="28" s="1"/>
  <c r="E30" i="28"/>
  <c r="AH38" i="28"/>
  <c r="AH33" i="28" s="1"/>
  <c r="E34" i="28"/>
  <c r="S3" i="27"/>
  <c r="T6" i="35" s="1"/>
  <c r="AK38" i="28"/>
  <c r="AK35" i="28" s="1"/>
  <c r="F34" i="28"/>
  <c r="AD38" i="28"/>
  <c r="AB3" i="27" s="1"/>
  <c r="AC6" i="35" s="1"/>
  <c r="V38" i="28"/>
  <c r="T3" i="27" s="1"/>
  <c r="U6" i="35" s="1"/>
  <c r="E36" i="28"/>
  <c r="AI38" i="28"/>
  <c r="AI35" i="28" s="1"/>
  <c r="E32" i="28"/>
  <c r="AG35" i="28"/>
  <c r="AE38" i="28"/>
  <c r="AE37" i="28" s="1"/>
  <c r="AC38" i="28"/>
  <c r="AC33" i="28" s="1"/>
  <c r="AA38" i="28"/>
  <c r="AA31" i="28" s="1"/>
  <c r="Y38" i="28"/>
  <c r="Y35" i="28" s="1"/>
  <c r="W38" i="28"/>
  <c r="W31" i="28" s="1"/>
  <c r="F36" i="28"/>
  <c r="F32" i="28"/>
  <c r="F30" i="28"/>
  <c r="D17" i="28"/>
  <c r="E17" i="28"/>
  <c r="F17" i="28"/>
  <c r="D15" i="28"/>
  <c r="F15" i="28"/>
  <c r="E15" i="28"/>
  <c r="D14" i="28"/>
  <c r="E14" i="28"/>
  <c r="F14" i="28"/>
  <c r="E16" i="28"/>
  <c r="D16" i="28"/>
  <c r="F16" i="28"/>
  <c r="T66" i="28" l="1"/>
  <c r="D20" i="35"/>
  <c r="D22" i="35" s="1"/>
  <c r="I22" i="35"/>
  <c r="U22" i="35"/>
  <c r="E20" i="35"/>
  <c r="E22" i="35" s="1"/>
  <c r="AD35" i="28"/>
  <c r="AK81" i="28"/>
  <c r="F20" i="35"/>
  <c r="F22" i="35" s="1"/>
  <c r="C10" i="27"/>
  <c r="H11" i="35"/>
  <c r="D11" i="35" s="1"/>
  <c r="G211" i="6"/>
  <c r="AO35" i="28"/>
  <c r="AF206" i="6"/>
  <c r="AF208" i="6"/>
  <c r="AS13" i="29"/>
  <c r="AS17" i="29" s="1"/>
  <c r="AT160" i="30"/>
  <c r="AT13" i="29"/>
  <c r="AT17" i="29" s="1"/>
  <c r="AU160" i="30"/>
  <c r="BB13" i="29"/>
  <c r="BB17" i="29" s="1"/>
  <c r="BC160" i="30"/>
  <c r="AX13" i="29"/>
  <c r="AX17" i="29" s="1"/>
  <c r="AY160" i="30"/>
  <c r="BC13" i="29"/>
  <c r="BC17" i="29" s="1"/>
  <c r="BD160" i="30"/>
  <c r="BA13" i="29"/>
  <c r="BA17" i="29" s="1"/>
  <c r="BB160" i="30"/>
  <c r="AZ13" i="29"/>
  <c r="AZ17" i="29" s="1"/>
  <c r="BA160" i="30"/>
  <c r="AY13" i="29"/>
  <c r="AY17" i="29" s="1"/>
  <c r="AZ160" i="30"/>
  <c r="AS160" i="30"/>
  <c r="G141" i="30"/>
  <c r="AS159" i="30"/>
  <c r="AW13" i="29"/>
  <c r="AW17" i="29" s="1"/>
  <c r="AX160" i="30"/>
  <c r="AV13" i="29"/>
  <c r="AV17" i="29" s="1"/>
  <c r="AW160" i="30"/>
  <c r="AU13" i="29"/>
  <c r="AU17" i="29" s="1"/>
  <c r="AV160" i="30"/>
  <c r="R12" i="29"/>
  <c r="N17" i="29"/>
  <c r="N22" i="29" s="1"/>
  <c r="S18" i="29"/>
  <c r="AP160" i="30"/>
  <c r="S12" i="29"/>
  <c r="AN13" i="29"/>
  <c r="AN17" i="29" s="1"/>
  <c r="AN22" i="29" s="1"/>
  <c r="AL160" i="30"/>
  <c r="AK13" i="29"/>
  <c r="AK17" i="29" s="1"/>
  <c r="AK22" i="29" s="1"/>
  <c r="AH160" i="30"/>
  <c r="AG13" i="29"/>
  <c r="AG17" i="29" s="1"/>
  <c r="AG22" i="29" s="1"/>
  <c r="AJ160" i="30"/>
  <c r="AI13" i="29"/>
  <c r="AI17" i="29" s="1"/>
  <c r="AE160" i="30"/>
  <c r="AD13" i="29"/>
  <c r="AD17" i="29" s="1"/>
  <c r="AD22" i="29" s="1"/>
  <c r="J11" i="29"/>
  <c r="C9" i="29"/>
  <c r="F148" i="30"/>
  <c r="L17" i="29"/>
  <c r="L12" i="29"/>
  <c r="Z160" i="30"/>
  <c r="Y13" i="29"/>
  <c r="Y17" i="29" s="1"/>
  <c r="Y22" i="29" s="1"/>
  <c r="V160" i="30"/>
  <c r="U13" i="29"/>
  <c r="U17" i="29" s="1"/>
  <c r="U22" i="29" s="1"/>
  <c r="AR160" i="30"/>
  <c r="AQ13" i="29"/>
  <c r="AQ17" i="29" s="1"/>
  <c r="AN160" i="30"/>
  <c r="AM13" i="29"/>
  <c r="AM17" i="29" s="1"/>
  <c r="AM22" i="29" s="1"/>
  <c r="AO160" i="30"/>
  <c r="AI160" i="30"/>
  <c r="AH13" i="29"/>
  <c r="AH17" i="29" s="1"/>
  <c r="AH22" i="29" s="1"/>
  <c r="AA12" i="29"/>
  <c r="D9" i="29"/>
  <c r="AF160" i="30"/>
  <c r="AE13" i="29"/>
  <c r="AE17" i="29" s="1"/>
  <c r="AE22" i="29" s="1"/>
  <c r="AB160" i="30"/>
  <c r="AA13" i="29"/>
  <c r="AA17" i="29" s="1"/>
  <c r="X160" i="30"/>
  <c r="W13" i="29"/>
  <c r="W17" i="29" s="1"/>
  <c r="W22" i="29" s="1"/>
  <c r="Y160" i="30"/>
  <c r="X13" i="29"/>
  <c r="X17" i="29" s="1"/>
  <c r="W160" i="30"/>
  <c r="V13" i="29"/>
  <c r="V17" i="29" s="1"/>
  <c r="V22" i="29" s="1"/>
  <c r="AM160" i="30"/>
  <c r="AL13" i="29"/>
  <c r="AL17" i="29" s="1"/>
  <c r="AL22" i="29" s="1"/>
  <c r="E9" i="29"/>
  <c r="AK160" i="30"/>
  <c r="AJ13" i="29"/>
  <c r="AJ17" i="29" s="1"/>
  <c r="AJ22" i="29" s="1"/>
  <c r="AC160" i="30"/>
  <c r="AB13" i="29"/>
  <c r="AB17" i="29" s="1"/>
  <c r="AB22" i="29" s="1"/>
  <c r="AD160" i="30"/>
  <c r="AC13" i="29"/>
  <c r="AC17" i="29" s="1"/>
  <c r="AC22" i="29" s="1"/>
  <c r="AA160" i="30"/>
  <c r="Z13" i="29"/>
  <c r="Z17" i="29" s="1"/>
  <c r="Z22" i="29" s="1"/>
  <c r="AQ160" i="30"/>
  <c r="AP13" i="29"/>
  <c r="AP17" i="29" s="1"/>
  <c r="AP22" i="29" s="1"/>
  <c r="P12" i="29"/>
  <c r="P17" i="29"/>
  <c r="AQ12" i="29"/>
  <c r="E11" i="29"/>
  <c r="D11" i="29"/>
  <c r="K18" i="29"/>
  <c r="H23" i="29"/>
  <c r="F107" i="30"/>
  <c r="F24" i="30"/>
  <c r="E24" i="30"/>
  <c r="E39" i="30"/>
  <c r="F131" i="30"/>
  <c r="F20" i="30"/>
  <c r="F22" i="30"/>
  <c r="F28" i="30"/>
  <c r="F70" i="30"/>
  <c r="E38" i="30"/>
  <c r="F39" i="30"/>
  <c r="F99" i="30"/>
  <c r="E131" i="30"/>
  <c r="E20" i="30"/>
  <c r="F42" i="30"/>
  <c r="E99" i="30"/>
  <c r="E22" i="30"/>
  <c r="E107" i="30"/>
  <c r="E141" i="30"/>
  <c r="F141" i="30"/>
  <c r="E70" i="30"/>
  <c r="E42" i="30"/>
  <c r="E43" i="30" s="1"/>
  <c r="AM12" i="29"/>
  <c r="W12" i="29"/>
  <c r="O17" i="29"/>
  <c r="O22" i="29" s="1"/>
  <c r="O12" i="29"/>
  <c r="M17" i="29"/>
  <c r="M22" i="29" s="1"/>
  <c r="M12" i="29"/>
  <c r="D6" i="29"/>
  <c r="AG12" i="29"/>
  <c r="AO12" i="29"/>
  <c r="U12" i="29"/>
  <c r="AJ12" i="29"/>
  <c r="E6" i="29"/>
  <c r="N18" i="29"/>
  <c r="AP18" i="29"/>
  <c r="R18" i="29"/>
  <c r="AE12" i="29"/>
  <c r="AC12" i="29"/>
  <c r="Q12" i="29"/>
  <c r="Q17" i="29"/>
  <c r="Q22" i="29" s="1"/>
  <c r="AN12" i="29"/>
  <c r="I12" i="29"/>
  <c r="I17" i="29"/>
  <c r="AB12" i="29"/>
  <c r="AK12" i="29"/>
  <c r="Y12" i="29"/>
  <c r="AF12" i="29"/>
  <c r="V184" i="6"/>
  <c r="T212" i="6"/>
  <c r="AB192" i="6"/>
  <c r="AP141" i="6"/>
  <c r="AX141" i="6"/>
  <c r="BF141" i="6"/>
  <c r="BN141" i="6"/>
  <c r="BV141" i="6"/>
  <c r="CD141" i="6"/>
  <c r="AT141" i="6"/>
  <c r="BD141" i="6"/>
  <c r="BP141" i="6"/>
  <c r="BZ141" i="6"/>
  <c r="I116" i="6"/>
  <c r="AN141" i="6"/>
  <c r="BJ141" i="6"/>
  <c r="BT141" i="6"/>
  <c r="AL141" i="6"/>
  <c r="AV141" i="6"/>
  <c r="BH141" i="6"/>
  <c r="BR141" i="6"/>
  <c r="CB141" i="6"/>
  <c r="AZ141" i="6"/>
  <c r="CF141" i="6"/>
  <c r="BX141" i="6"/>
  <c r="AR141" i="6"/>
  <c r="BB141" i="6"/>
  <c r="BL141" i="6"/>
  <c r="K116" i="6"/>
  <c r="BJ148" i="6"/>
  <c r="BR148" i="6"/>
  <c r="BZ148" i="6"/>
  <c r="BT148" i="6"/>
  <c r="CD148" i="6"/>
  <c r="BN148" i="6"/>
  <c r="BL148" i="6"/>
  <c r="BV148" i="6"/>
  <c r="CF148" i="6"/>
  <c r="BX148" i="6"/>
  <c r="CB148" i="6"/>
  <c r="BP148" i="6"/>
  <c r="AC37" i="28"/>
  <c r="T37" i="28"/>
  <c r="AN37" i="28"/>
  <c r="AJ31" i="28"/>
  <c r="AP35" i="28"/>
  <c r="AI31" i="28"/>
  <c r="AJ37" i="28"/>
  <c r="AJ33" i="28"/>
  <c r="AM35" i="28"/>
  <c r="AQ33" i="28"/>
  <c r="AC35" i="28"/>
  <c r="AF33" i="28"/>
  <c r="Y31" i="28"/>
  <c r="AQ37" i="28"/>
  <c r="W33" i="28"/>
  <c r="AK31" i="28"/>
  <c r="AK33" i="28"/>
  <c r="W37" i="28"/>
  <c r="X35" i="28"/>
  <c r="AK37" i="28"/>
  <c r="AA33" i="28"/>
  <c r="AN31" i="28"/>
  <c r="AE35" i="28"/>
  <c r="AR37" i="28"/>
  <c r="AB31" i="28"/>
  <c r="T35" i="28"/>
  <c r="AN33" i="28"/>
  <c r="AP37" i="28"/>
  <c r="V37" i="28"/>
  <c r="AO31" i="28"/>
  <c r="AH31" i="28"/>
  <c r="AQ35" i="28"/>
  <c r="AC31" i="28"/>
  <c r="AO33" i="28"/>
  <c r="AG33" i="28"/>
  <c r="AA37" i="28"/>
  <c r="Z31" i="28"/>
  <c r="Z33" i="28"/>
  <c r="AE31" i="28"/>
  <c r="W35" i="28"/>
  <c r="AL37" i="28"/>
  <c r="AB35" i="28"/>
  <c r="AI33" i="28"/>
  <c r="AO37" i="28"/>
  <c r="AE33" i="28"/>
  <c r="AN35" i="28"/>
  <c r="AR31" i="28"/>
  <c r="V31" i="28"/>
  <c r="AL33" i="28"/>
  <c r="AD33" i="28"/>
  <c r="AF31" i="28"/>
  <c r="AR33" i="28"/>
  <c r="X33" i="28"/>
  <c r="Z37" i="28"/>
  <c r="AG31" i="28"/>
  <c r="AH35" i="28"/>
  <c r="AL31" i="28"/>
  <c r="V33" i="28"/>
  <c r="AM31" i="28"/>
  <c r="V35" i="28"/>
  <c r="AI37" i="28"/>
  <c r="Y33" i="28"/>
  <c r="AA35" i="28"/>
  <c r="AB37" i="28"/>
  <c r="X31" i="28"/>
  <c r="AF35" i="28"/>
  <c r="AM33" i="28"/>
  <c r="AG37" i="28"/>
  <c r="Y37" i="28"/>
  <c r="AD31" i="28"/>
  <c r="AP33" i="28"/>
  <c r="X37" i="28"/>
  <c r="AH37" i="28"/>
  <c r="AB33" i="28"/>
  <c r="AD37" i="28"/>
  <c r="AF37" i="28"/>
  <c r="Z35" i="28"/>
  <c r="T33" i="28"/>
  <c r="Y3" i="27"/>
  <c r="Z6" i="35" s="1"/>
  <c r="AK3" i="27"/>
  <c r="AL6" i="35" s="1"/>
  <c r="AN3" i="27"/>
  <c r="AO6" i="35" s="1"/>
  <c r="V54" i="28"/>
  <c r="AD53" i="28"/>
  <c r="AD54" i="28"/>
  <c r="AL53" i="28"/>
  <c r="AL54" i="28"/>
  <c r="AA53" i="28"/>
  <c r="AA54" i="28"/>
  <c r="AM53" i="28"/>
  <c r="AM54" i="28"/>
  <c r="AE53" i="28"/>
  <c r="AE54" i="28"/>
  <c r="AG3" i="27"/>
  <c r="AH6" i="35" s="1"/>
  <c r="AF3" i="27"/>
  <c r="AG6" i="35" s="1"/>
  <c r="AH3" i="27"/>
  <c r="AI6" i="35" s="1"/>
  <c r="AP3" i="27"/>
  <c r="AQ6" i="35" s="1"/>
  <c r="X53" i="28"/>
  <c r="X54" i="28"/>
  <c r="AF53" i="28"/>
  <c r="AF54" i="28"/>
  <c r="AN53" i="28"/>
  <c r="AN54" i="28"/>
  <c r="AC53" i="28"/>
  <c r="AC54" i="28"/>
  <c r="AQ53" i="28"/>
  <c r="AQ54" i="28"/>
  <c r="AI53" i="28"/>
  <c r="AI54" i="28"/>
  <c r="U3" i="27"/>
  <c r="V6" i="35" s="1"/>
  <c r="AI3" i="27"/>
  <c r="AJ6" i="35" s="1"/>
  <c r="AJ3" i="27"/>
  <c r="AK6" i="35" s="1"/>
  <c r="AM3" i="27"/>
  <c r="AN6" i="35" s="1"/>
  <c r="Z53" i="28"/>
  <c r="Z54" i="28"/>
  <c r="AH53" i="28"/>
  <c r="AH54" i="28"/>
  <c r="AP53" i="28"/>
  <c r="AP54" i="28"/>
  <c r="AG53" i="28"/>
  <c r="AG56" i="28" s="1"/>
  <c r="AG57" i="28" s="1"/>
  <c r="AG54" i="28"/>
  <c r="AO53" i="28"/>
  <c r="AO54" i="28"/>
  <c r="W3" i="27"/>
  <c r="X6" i="35" s="1"/>
  <c r="AE3" i="27"/>
  <c r="AF6" i="35" s="1"/>
  <c r="AO3" i="27"/>
  <c r="AP6" i="35" s="1"/>
  <c r="AB53" i="28"/>
  <c r="AB54" i="28"/>
  <c r="AJ53" i="28"/>
  <c r="AJ54" i="28"/>
  <c r="AR53" i="28"/>
  <c r="AR54" i="28"/>
  <c r="W53" i="28"/>
  <c r="W54" i="28"/>
  <c r="AK53" i="28"/>
  <c r="AK54" i="28"/>
  <c r="Y53" i="28"/>
  <c r="Y54" i="28"/>
  <c r="T53" i="28"/>
  <c r="T54" i="28"/>
  <c r="AA3" i="27"/>
  <c r="AB6" i="35" s="1"/>
  <c r="AC3" i="27"/>
  <c r="AD6" i="35" s="1"/>
  <c r="E110" i="28"/>
  <c r="D110" i="28"/>
  <c r="F110" i="28"/>
  <c r="F19" i="28"/>
  <c r="F18" i="28"/>
  <c r="E19" i="28"/>
  <c r="E18" i="28"/>
  <c r="AL80" i="28"/>
  <c r="AL81" i="28" s="1"/>
  <c r="AI80" i="28"/>
  <c r="AI81" i="28" s="1"/>
  <c r="AJ80" i="28"/>
  <c r="AJ81" i="28" s="1"/>
  <c r="AR80" i="28"/>
  <c r="AR81" i="28" s="1"/>
  <c r="AO80" i="28"/>
  <c r="AO81" i="28" s="1"/>
  <c r="AM80" i="28"/>
  <c r="AM81" i="28" s="1"/>
  <c r="AN80" i="28"/>
  <c r="AN81" i="28" s="1"/>
  <c r="AP80" i="28"/>
  <c r="AP81" i="28" s="1"/>
  <c r="AH80" i="28"/>
  <c r="AH81" i="28" s="1"/>
  <c r="AQ80" i="28"/>
  <c r="AQ81" i="28" s="1"/>
  <c r="F76" i="28"/>
  <c r="AC80" i="28"/>
  <c r="AC81" i="28" s="1"/>
  <c r="Y80" i="28"/>
  <c r="Y81" i="28" s="1"/>
  <c r="AB80" i="28"/>
  <c r="AB81" i="28" s="1"/>
  <c r="AE80" i="28"/>
  <c r="AE81" i="28" s="1"/>
  <c r="W80" i="28"/>
  <c r="W81" i="28" s="1"/>
  <c r="AD80" i="28"/>
  <c r="AD81" i="28" s="1"/>
  <c r="V80" i="28"/>
  <c r="V81" i="28" s="1"/>
  <c r="AF80" i="28"/>
  <c r="AF81" i="28" s="1"/>
  <c r="Z80" i="28"/>
  <c r="Z81" i="28" s="1"/>
  <c r="X80" i="28"/>
  <c r="X81" i="28" s="1"/>
  <c r="AA80" i="28"/>
  <c r="AA81" i="28" s="1"/>
  <c r="E76" i="28"/>
  <c r="D80" i="28"/>
  <c r="V39" i="28"/>
  <c r="T56" i="28" l="1"/>
  <c r="T57" i="28" s="1"/>
  <c r="E6" i="35"/>
  <c r="F6" i="35"/>
  <c r="AH208" i="6"/>
  <c r="AH206" i="6"/>
  <c r="AU22" i="29"/>
  <c r="AU23" i="29" s="1"/>
  <c r="AU18" i="29"/>
  <c r="AW18" i="29"/>
  <c r="AW22" i="29"/>
  <c r="AW23" i="29" s="1"/>
  <c r="AR13" i="29"/>
  <c r="G160" i="30"/>
  <c r="AY18" i="29"/>
  <c r="AY22" i="29"/>
  <c r="AY23" i="29" s="1"/>
  <c r="BA18" i="29"/>
  <c r="BA22" i="29"/>
  <c r="BA23" i="29" s="1"/>
  <c r="AX18" i="29"/>
  <c r="AX22" i="29"/>
  <c r="AX23" i="29" s="1"/>
  <c r="AT18" i="29"/>
  <c r="AT22" i="29"/>
  <c r="AT23" i="29" s="1"/>
  <c r="AV18" i="29"/>
  <c r="AV22" i="29"/>
  <c r="AV23" i="29" s="1"/>
  <c r="AZ18" i="29"/>
  <c r="AZ22" i="29"/>
  <c r="AZ23" i="29" s="1"/>
  <c r="BC22" i="29"/>
  <c r="BC23" i="29" s="1"/>
  <c r="BC18" i="29"/>
  <c r="BB18" i="29"/>
  <c r="BB22" i="29"/>
  <c r="BB23" i="29" s="1"/>
  <c r="AS22" i="29"/>
  <c r="AS23" i="29" s="1"/>
  <c r="AS18" i="29"/>
  <c r="AL18" i="29"/>
  <c r="AD18" i="29"/>
  <c r="V18" i="29"/>
  <c r="Z18" i="29"/>
  <c r="AO13" i="29"/>
  <c r="AO17" i="29" s="1"/>
  <c r="AO22" i="29" s="1"/>
  <c r="P18" i="29"/>
  <c r="P22" i="29"/>
  <c r="P23" i="29" s="1"/>
  <c r="AH18" i="29"/>
  <c r="X22" i="29"/>
  <c r="X23" i="29" s="1"/>
  <c r="X18" i="29"/>
  <c r="L22" i="29"/>
  <c r="L23" i="29" s="1"/>
  <c r="L18" i="29"/>
  <c r="AI22" i="29"/>
  <c r="AI23" i="29" s="1"/>
  <c r="AI18" i="29"/>
  <c r="AG160" i="30"/>
  <c r="AF13" i="29"/>
  <c r="C11" i="29"/>
  <c r="C12" i="29" s="1"/>
  <c r="J12" i="29"/>
  <c r="J17" i="29"/>
  <c r="C17" i="29" s="1"/>
  <c r="C18" i="29" s="1"/>
  <c r="T13" i="29"/>
  <c r="AQ22" i="29"/>
  <c r="AQ23" i="29" s="1"/>
  <c r="AQ18" i="29"/>
  <c r="AA22" i="29"/>
  <c r="AA23" i="29" s="1"/>
  <c r="AA18" i="29"/>
  <c r="X121" i="28"/>
  <c r="X130" i="28" s="1"/>
  <c r="AB121" i="28"/>
  <c r="AB130" i="28" s="1"/>
  <c r="AF121" i="28"/>
  <c r="AF130" i="28" s="1"/>
  <c r="AJ121" i="28"/>
  <c r="AJ130" i="28" s="1"/>
  <c r="AN121" i="28"/>
  <c r="AN130" i="28" s="1"/>
  <c r="AR121" i="28"/>
  <c r="AR130" i="28" s="1"/>
  <c r="T121" i="28"/>
  <c r="Y121" i="28"/>
  <c r="Y130" i="28" s="1"/>
  <c r="AC121" i="28"/>
  <c r="AC130" i="28" s="1"/>
  <c r="AG121" i="28"/>
  <c r="AG130" i="28" s="1"/>
  <c r="AG131" i="28" s="1"/>
  <c r="AK121" i="28"/>
  <c r="AK130" i="28" s="1"/>
  <c r="AO121" i="28"/>
  <c r="AO130" i="28" s="1"/>
  <c r="V121" i="28"/>
  <c r="V130" i="28" s="1"/>
  <c r="Z121" i="28"/>
  <c r="Z130" i="28" s="1"/>
  <c r="AD121" i="28"/>
  <c r="AD130" i="28" s="1"/>
  <c r="AL121" i="28"/>
  <c r="AL130" i="28" s="1"/>
  <c r="AP121" i="28"/>
  <c r="AP130" i="28" s="1"/>
  <c r="W121" i="28"/>
  <c r="W130" i="28" s="1"/>
  <c r="AA121" i="28"/>
  <c r="AA130" i="28" s="1"/>
  <c r="AE121" i="28"/>
  <c r="AE130" i="28" s="1"/>
  <c r="AI121" i="28"/>
  <c r="AI130" i="28" s="1"/>
  <c r="AM121" i="28"/>
  <c r="AM130" i="28" s="1"/>
  <c r="AQ121" i="28"/>
  <c r="AQ130" i="28" s="1"/>
  <c r="AH121" i="28"/>
  <c r="AH130" i="28" s="1"/>
  <c r="I22" i="29"/>
  <c r="F159" i="30"/>
  <c r="F160" i="30" s="1"/>
  <c r="E159" i="30"/>
  <c r="E160" i="30" s="1"/>
  <c r="I18" i="29"/>
  <c r="Y18" i="29"/>
  <c r="Q18" i="29"/>
  <c r="AE18" i="29"/>
  <c r="AG18" i="29"/>
  <c r="AM18" i="29"/>
  <c r="AB18" i="29"/>
  <c r="AN18" i="29"/>
  <c r="AC18" i="29"/>
  <c r="AJ18" i="29"/>
  <c r="S23" i="29"/>
  <c r="M18" i="29"/>
  <c r="W18" i="29"/>
  <c r="D12" i="29"/>
  <c r="E12" i="29"/>
  <c r="AK18" i="29"/>
  <c r="K23" i="29"/>
  <c r="U18" i="29"/>
  <c r="O18" i="29"/>
  <c r="X184" i="6"/>
  <c r="V212" i="6"/>
  <c r="AH198" i="6"/>
  <c r="AH200" i="6"/>
  <c r="AD192" i="6"/>
  <c r="AF210" i="6"/>
  <c r="K148" i="6"/>
  <c r="I141" i="6"/>
  <c r="K141" i="6"/>
  <c r="F23" i="28"/>
  <c r="F24" i="28"/>
  <c r="F28" i="28" s="1"/>
  <c r="E23" i="28"/>
  <c r="E24" i="28"/>
  <c r="E28" i="28" s="1"/>
  <c r="E80" i="28"/>
  <c r="F77" i="28"/>
  <c r="E77" i="28"/>
  <c r="F80" i="28"/>
  <c r="AH210" i="6" l="1"/>
  <c r="AJ208" i="6"/>
  <c r="AJ206" i="6"/>
  <c r="G206" i="6" s="1"/>
  <c r="F13" i="29"/>
  <c r="AR17" i="29"/>
  <c r="AO18" i="29"/>
  <c r="D13" i="29"/>
  <c r="T17" i="29"/>
  <c r="E13" i="29"/>
  <c r="AF17" i="29"/>
  <c r="J22" i="29"/>
  <c r="C22" i="29" s="1"/>
  <c r="J18" i="29"/>
  <c r="AE131" i="28"/>
  <c r="AC13" i="27"/>
  <c r="AO131" i="28"/>
  <c r="AM13" i="27"/>
  <c r="Y131" i="28"/>
  <c r="W13" i="27"/>
  <c r="AA131" i="28"/>
  <c r="Y13" i="27"/>
  <c r="W131" i="28"/>
  <c r="U13" i="27"/>
  <c r="AH131" i="28"/>
  <c r="AF13" i="27"/>
  <c r="AL131" i="28"/>
  <c r="AJ13" i="27"/>
  <c r="AJ131" i="28"/>
  <c r="AH13" i="27"/>
  <c r="AQ131" i="28"/>
  <c r="AO13" i="27"/>
  <c r="AD131" i="28"/>
  <c r="AB13" i="27"/>
  <c r="AK131" i="28"/>
  <c r="AI13" i="27"/>
  <c r="T130" i="28"/>
  <c r="E121" i="28"/>
  <c r="AF131" i="28"/>
  <c r="AD13" i="27"/>
  <c r="AM131" i="28"/>
  <c r="AK13" i="27"/>
  <c r="Z131" i="28"/>
  <c r="X13" i="27"/>
  <c r="F121" i="28"/>
  <c r="AR131" i="28"/>
  <c r="AP13" i="27"/>
  <c r="AB131" i="28"/>
  <c r="Z13" i="27"/>
  <c r="AI131" i="28"/>
  <c r="AG13" i="27"/>
  <c r="AP131" i="28"/>
  <c r="AN13" i="27"/>
  <c r="V131" i="28"/>
  <c r="T13" i="27"/>
  <c r="AC131" i="28"/>
  <c r="AA13" i="27"/>
  <c r="AN131" i="28"/>
  <c r="AL13" i="27"/>
  <c r="X131" i="28"/>
  <c r="V13" i="27"/>
  <c r="AH23" i="29"/>
  <c r="Z23" i="29"/>
  <c r="AP23" i="29"/>
  <c r="AL23" i="29"/>
  <c r="V23" i="29"/>
  <c r="N23" i="29"/>
  <c r="AD23" i="29"/>
  <c r="R23" i="29"/>
  <c r="Z184" i="6"/>
  <c r="X212" i="6"/>
  <c r="AJ198" i="6"/>
  <c r="AJ200" i="6"/>
  <c r="AF192" i="6"/>
  <c r="G208" i="6" l="1"/>
  <c r="AL206" i="6"/>
  <c r="AL208" i="6"/>
  <c r="AR18" i="29"/>
  <c r="AR22" i="29"/>
  <c r="F17" i="29"/>
  <c r="F18" i="29" s="1"/>
  <c r="D116" i="30"/>
  <c r="D117" i="30"/>
  <c r="J23" i="29"/>
  <c r="T22" i="29"/>
  <c r="T18" i="29"/>
  <c r="D17" i="29"/>
  <c r="D18" i="29" s="1"/>
  <c r="AF22" i="29"/>
  <c r="E22" i="29" s="1"/>
  <c r="E17" i="29"/>
  <c r="E18" i="29" s="1"/>
  <c r="AF18" i="29"/>
  <c r="F130" i="28"/>
  <c r="AE13" i="27"/>
  <c r="T131" i="28"/>
  <c r="S13" i="27"/>
  <c r="E130" i="28"/>
  <c r="AC23" i="29"/>
  <c r="AG23" i="29"/>
  <c r="AO23" i="29"/>
  <c r="AN23" i="29"/>
  <c r="AJ23" i="29"/>
  <c r="AM23" i="29"/>
  <c r="O23" i="29"/>
  <c r="Y23" i="29"/>
  <c r="Q23" i="29"/>
  <c r="M23" i="29"/>
  <c r="I23" i="29"/>
  <c r="C23" i="29"/>
  <c r="AK23" i="29"/>
  <c r="U23" i="29"/>
  <c r="AE23" i="29"/>
  <c r="W23" i="29"/>
  <c r="AB23" i="29"/>
  <c r="AB184" i="6"/>
  <c r="Z212" i="6"/>
  <c r="AH192" i="6"/>
  <c r="G200" i="6"/>
  <c r="AL200" i="6"/>
  <c r="AL198" i="6"/>
  <c r="AJ210" i="6"/>
  <c r="G210" i="6" s="1"/>
  <c r="G198" i="6"/>
  <c r="AR88" i="28"/>
  <c r="AQ88" i="28"/>
  <c r="AP88" i="28"/>
  <c r="AO88" i="28"/>
  <c r="AN88" i="28"/>
  <c r="AM88" i="28"/>
  <c r="AL88" i="28"/>
  <c r="AK88" i="28"/>
  <c r="AJ88" i="28"/>
  <c r="AI88" i="28"/>
  <c r="AH88" i="28"/>
  <c r="AG88" i="28"/>
  <c r="AF88" i="28"/>
  <c r="AE88" i="28"/>
  <c r="AD88" i="28"/>
  <c r="AC88" i="28"/>
  <c r="AB88" i="28"/>
  <c r="AA88" i="28"/>
  <c r="Z88" i="28"/>
  <c r="Y88" i="28"/>
  <c r="X88" i="28"/>
  <c r="W88" i="28"/>
  <c r="V88" i="28"/>
  <c r="T88" i="28"/>
  <c r="H1" i="28"/>
  <c r="F1" i="28"/>
  <c r="E1" i="28"/>
  <c r="D1" i="28"/>
  <c r="AP27" i="27"/>
  <c r="AQ14" i="35" s="1"/>
  <c r="AO27" i="27"/>
  <c r="AP14" i="35" s="1"/>
  <c r="AN27" i="27"/>
  <c r="AO14" i="35" s="1"/>
  <c r="AM27" i="27"/>
  <c r="AN14" i="35" s="1"/>
  <c r="AL27" i="27"/>
  <c r="AM14" i="35" s="1"/>
  <c r="AK27" i="27"/>
  <c r="AL14" i="35" s="1"/>
  <c r="AJ27" i="27"/>
  <c r="AK14" i="35" s="1"/>
  <c r="AI27" i="27"/>
  <c r="AJ14" i="35" s="1"/>
  <c r="AH27" i="27"/>
  <c r="AI14" i="35" s="1"/>
  <c r="AG27" i="27"/>
  <c r="AH14" i="35" s="1"/>
  <c r="AF27" i="27"/>
  <c r="AG14" i="35" s="1"/>
  <c r="AE27" i="27"/>
  <c r="AF14" i="35" s="1"/>
  <c r="AD27" i="27"/>
  <c r="AE14" i="35" s="1"/>
  <c r="AC27" i="27"/>
  <c r="AD14" i="35" s="1"/>
  <c r="AB27" i="27"/>
  <c r="AC14" i="35" s="1"/>
  <c r="AA27" i="27"/>
  <c r="AB14" i="35" s="1"/>
  <c r="Z27" i="27"/>
  <c r="AA14" i="35" s="1"/>
  <c r="Y27" i="27"/>
  <c r="Z14" i="35" s="1"/>
  <c r="X27" i="27"/>
  <c r="Y14" i="35" s="1"/>
  <c r="W27" i="27"/>
  <c r="X14" i="35" s="1"/>
  <c r="V27" i="27"/>
  <c r="W14" i="35" s="1"/>
  <c r="U27" i="27"/>
  <c r="V14" i="35" s="1"/>
  <c r="T27" i="27"/>
  <c r="U14" i="35" s="1"/>
  <c r="S27" i="27"/>
  <c r="T14" i="35" s="1"/>
  <c r="R27" i="27"/>
  <c r="S14" i="35" s="1"/>
  <c r="Q27" i="27"/>
  <c r="R14" i="35" s="1"/>
  <c r="P27" i="27"/>
  <c r="Q14" i="35" s="1"/>
  <c r="O27" i="27"/>
  <c r="P14" i="35" s="1"/>
  <c r="N27" i="27"/>
  <c r="O14" i="35" s="1"/>
  <c r="M27" i="27"/>
  <c r="N14" i="35" s="1"/>
  <c r="L27" i="27"/>
  <c r="M14" i="35" s="1"/>
  <c r="K27" i="27"/>
  <c r="L14" i="35" s="1"/>
  <c r="J27" i="27"/>
  <c r="K14" i="35" s="1"/>
  <c r="I27" i="27"/>
  <c r="J14" i="35" s="1"/>
  <c r="H27" i="27"/>
  <c r="I14" i="35" s="1"/>
  <c r="G27" i="27"/>
  <c r="H14" i="35" s="1"/>
  <c r="H1" i="27"/>
  <c r="X20" i="7"/>
  <c r="T20" i="7"/>
  <c r="S11" i="6"/>
  <c r="Q11" i="6"/>
  <c r="G63" i="6"/>
  <c r="G64" i="6" s="1"/>
  <c r="CF16" i="7"/>
  <c r="CD16" i="7"/>
  <c r="CB16" i="7"/>
  <c r="BZ16" i="7"/>
  <c r="BX16" i="7"/>
  <c r="BV16" i="7"/>
  <c r="BT16" i="7"/>
  <c r="BR16" i="7"/>
  <c r="BP16" i="7"/>
  <c r="BN16" i="7"/>
  <c r="BL16" i="7"/>
  <c r="BJ16" i="7"/>
  <c r="BH16" i="7"/>
  <c r="BF16" i="7"/>
  <c r="BD16" i="7"/>
  <c r="BB16" i="7"/>
  <c r="AZ16" i="7"/>
  <c r="AX16" i="7"/>
  <c r="AV16" i="7"/>
  <c r="AT16" i="7"/>
  <c r="AR16" i="7"/>
  <c r="AP16" i="7"/>
  <c r="AN16" i="7"/>
  <c r="AL16" i="7"/>
  <c r="AJ16" i="7"/>
  <c r="AH16" i="7"/>
  <c r="AF16" i="7"/>
  <c r="AD16" i="7"/>
  <c r="AB16" i="7"/>
  <c r="Z16" i="7"/>
  <c r="X16" i="7"/>
  <c r="V16" i="7"/>
  <c r="T16" i="7"/>
  <c r="R16" i="7"/>
  <c r="P16" i="7"/>
  <c r="N16" i="7"/>
  <c r="M24" i="7"/>
  <c r="CF20" i="7"/>
  <c r="CD20" i="7"/>
  <c r="CB20" i="7"/>
  <c r="BZ20" i="7"/>
  <c r="BX20" i="7"/>
  <c r="BV20" i="7"/>
  <c r="BT20" i="7"/>
  <c r="BR20" i="7"/>
  <c r="BP20" i="7"/>
  <c r="BN20" i="7"/>
  <c r="BL20" i="7"/>
  <c r="BJ20" i="7"/>
  <c r="BH20" i="7"/>
  <c r="BF20" i="7"/>
  <c r="BD20" i="7"/>
  <c r="BB20" i="7"/>
  <c r="AZ20" i="7"/>
  <c r="AX20" i="7"/>
  <c r="AV20" i="7"/>
  <c r="AT20" i="7"/>
  <c r="AR20" i="7"/>
  <c r="AP20" i="7"/>
  <c r="AN20" i="7"/>
  <c r="AL20" i="7"/>
  <c r="AJ20" i="7"/>
  <c r="AH20" i="7"/>
  <c r="AF20" i="7"/>
  <c r="AD20" i="7"/>
  <c r="AB20" i="7"/>
  <c r="Z20" i="7"/>
  <c r="Y20" i="7"/>
  <c r="W20" i="7"/>
  <c r="V20" i="7"/>
  <c r="U20" i="7"/>
  <c r="S20" i="7"/>
  <c r="R20" i="7"/>
  <c r="Q20" i="7"/>
  <c r="O20" i="7"/>
  <c r="N20" i="7"/>
  <c r="M20" i="7"/>
  <c r="T10" i="27" l="1"/>
  <c r="V89" i="28"/>
  <c r="X10" i="27"/>
  <c r="Z89" i="28"/>
  <c r="AB10" i="27"/>
  <c r="AD89" i="28"/>
  <c r="AF10" i="27"/>
  <c r="AG11" i="35" s="1"/>
  <c r="AH89" i="28"/>
  <c r="AJ10" i="27"/>
  <c r="AL89" i="28"/>
  <c r="AN10" i="27"/>
  <c r="AP89" i="28"/>
  <c r="U10" i="27"/>
  <c r="W89" i="28"/>
  <c r="Y10" i="27"/>
  <c r="Z11" i="35" s="1"/>
  <c r="AA89" i="28"/>
  <c r="AC10" i="27"/>
  <c r="AE89" i="28"/>
  <c r="AG10" i="27"/>
  <c r="AH11" i="35" s="1"/>
  <c r="AI89" i="28"/>
  <c r="AK10" i="27"/>
  <c r="AM89" i="28"/>
  <c r="AO10" i="27"/>
  <c r="AQ89" i="28"/>
  <c r="V10" i="27"/>
  <c r="W11" i="35" s="1"/>
  <c r="X89" i="28"/>
  <c r="Z10" i="27"/>
  <c r="AA11" i="35" s="1"/>
  <c r="AB89" i="28"/>
  <c r="AD10" i="27"/>
  <c r="AF89" i="28"/>
  <c r="AH10" i="27"/>
  <c r="AI11" i="35" s="1"/>
  <c r="AJ89" i="28"/>
  <c r="AL10" i="27"/>
  <c r="AN89" i="28"/>
  <c r="AP10" i="27"/>
  <c r="AQ11" i="35" s="1"/>
  <c r="AR89" i="28"/>
  <c r="S10" i="27"/>
  <c r="T89" i="28"/>
  <c r="W10" i="27"/>
  <c r="X11" i="35" s="1"/>
  <c r="Y89" i="28"/>
  <c r="AA10" i="27"/>
  <c r="AC89" i="28"/>
  <c r="AE10" i="27"/>
  <c r="AF11" i="35" s="1"/>
  <c r="AG89" i="28"/>
  <c r="AI10" i="27"/>
  <c r="AJ11" i="35" s="1"/>
  <c r="AK89" i="28"/>
  <c r="AM10" i="27"/>
  <c r="AN11" i="35" s="1"/>
  <c r="AO89" i="28"/>
  <c r="D14" i="35"/>
  <c r="E14" i="35"/>
  <c r="F14" i="35"/>
  <c r="AN208" i="6"/>
  <c r="AN206" i="6"/>
  <c r="F116" i="30"/>
  <c r="F117" i="30"/>
  <c r="AR23" i="29"/>
  <c r="F22" i="29"/>
  <c r="AF23" i="29"/>
  <c r="T23" i="29"/>
  <c r="D22" i="29"/>
  <c r="D23" i="29" s="1"/>
  <c r="E23" i="29"/>
  <c r="AD184" i="6"/>
  <c r="AB212" i="6"/>
  <c r="AL210" i="6"/>
  <c r="AJ192" i="6"/>
  <c r="AN198" i="6"/>
  <c r="AN200" i="6"/>
  <c r="AE11" i="35"/>
  <c r="AP11" i="35"/>
  <c r="AM11" i="35"/>
  <c r="T11" i="35"/>
  <c r="AB11" i="35"/>
  <c r="V11" i="35"/>
  <c r="AD11" i="35"/>
  <c r="AL11" i="35"/>
  <c r="U11" i="35"/>
  <c r="Y11" i="35"/>
  <c r="AC11" i="35"/>
  <c r="AK11" i="35"/>
  <c r="AO11" i="35"/>
  <c r="K4" i="27"/>
  <c r="O4" i="27"/>
  <c r="S4" i="27"/>
  <c r="W4" i="27"/>
  <c r="AG26" i="27"/>
  <c r="AH13" i="35" s="1"/>
  <c r="J26" i="27"/>
  <c r="K13" i="35" s="1"/>
  <c r="N26" i="27"/>
  <c r="O13" i="35" s="1"/>
  <c r="R26" i="27"/>
  <c r="S13" i="35" s="1"/>
  <c r="V26" i="27"/>
  <c r="W13" i="35" s="1"/>
  <c r="Z26" i="27"/>
  <c r="AA13" i="35" s="1"/>
  <c r="AD26" i="27"/>
  <c r="AE13" i="35" s="1"/>
  <c r="AA26" i="27"/>
  <c r="AB13" i="35" s="1"/>
  <c r="AE26" i="27"/>
  <c r="AF13" i="35" s="1"/>
  <c r="Y4" i="27"/>
  <c r="AC4" i="27"/>
  <c r="I26" i="27"/>
  <c r="J13" i="35" s="1"/>
  <c r="M26" i="27"/>
  <c r="N13" i="35" s="1"/>
  <c r="Q26" i="27"/>
  <c r="R13" i="35" s="1"/>
  <c r="U26" i="27"/>
  <c r="V13" i="35" s="1"/>
  <c r="X26" i="27"/>
  <c r="Y13" i="35" s="1"/>
  <c r="AI26" i="27"/>
  <c r="AJ13" i="35" s="1"/>
  <c r="AK26" i="27"/>
  <c r="AL13" i="35" s="1"/>
  <c r="AM26" i="27"/>
  <c r="AN13" i="35" s="1"/>
  <c r="AO26" i="27"/>
  <c r="AP13" i="35" s="1"/>
  <c r="K26" i="27"/>
  <c r="L13" i="35" s="1"/>
  <c r="S26" i="27"/>
  <c r="T13" i="35" s="1"/>
  <c r="AB26" i="27"/>
  <c r="AC13" i="35" s="1"/>
  <c r="AA4" i="27"/>
  <c r="AE4" i="27"/>
  <c r="AG4" i="27"/>
  <c r="AI4" i="27"/>
  <c r="AK4" i="27"/>
  <c r="AM4" i="27"/>
  <c r="H26" i="27"/>
  <c r="I13" i="35" s="1"/>
  <c r="L26" i="27"/>
  <c r="M13" i="35" s="1"/>
  <c r="P26" i="27"/>
  <c r="Q13" i="35" s="1"/>
  <c r="T26" i="27"/>
  <c r="U13" i="35" s="1"/>
  <c r="W26" i="27"/>
  <c r="X13" i="35" s="1"/>
  <c r="Y26" i="27"/>
  <c r="Z13" i="35" s="1"/>
  <c r="AC26" i="27"/>
  <c r="AD13" i="35" s="1"/>
  <c r="AF26" i="27"/>
  <c r="AG13" i="35" s="1"/>
  <c r="AH26" i="27"/>
  <c r="AI13" i="35" s="1"/>
  <c r="AJ26" i="27"/>
  <c r="AK13" i="35" s="1"/>
  <c r="AL26" i="27"/>
  <c r="AM13" i="35" s="1"/>
  <c r="AN26" i="27"/>
  <c r="AO13" i="35" s="1"/>
  <c r="AP26" i="27"/>
  <c r="AQ13" i="35" s="1"/>
  <c r="O26" i="27"/>
  <c r="P13" i="35" s="1"/>
  <c r="I4" i="27"/>
  <c r="M4" i="27"/>
  <c r="Q4" i="27"/>
  <c r="U4" i="27"/>
  <c r="C15" i="27"/>
  <c r="D15" i="27"/>
  <c r="E15" i="27"/>
  <c r="C14" i="27"/>
  <c r="E14" i="27"/>
  <c r="C25" i="27"/>
  <c r="D25" i="27"/>
  <c r="E25" i="27"/>
  <c r="C24" i="27"/>
  <c r="D14" i="27"/>
  <c r="D3" i="27"/>
  <c r="D5" i="34" s="1"/>
  <c r="C20" i="27"/>
  <c r="D20" i="27"/>
  <c r="E20" i="27"/>
  <c r="E24" i="27"/>
  <c r="E3" i="27"/>
  <c r="E5" i="34" s="1"/>
  <c r="C13" i="27"/>
  <c r="D13" i="27"/>
  <c r="E13" i="27"/>
  <c r="G21" i="27"/>
  <c r="H12" i="35" s="1"/>
  <c r="I21" i="27"/>
  <c r="J12" i="35" s="1"/>
  <c r="K21" i="27"/>
  <c r="L12" i="35" s="1"/>
  <c r="M21" i="27"/>
  <c r="N12" i="35" s="1"/>
  <c r="O21" i="27"/>
  <c r="P12" i="35" s="1"/>
  <c r="Q21" i="27"/>
  <c r="R12" i="35" s="1"/>
  <c r="S21" i="27"/>
  <c r="T12" i="35" s="1"/>
  <c r="U21" i="27"/>
  <c r="V12" i="35" s="1"/>
  <c r="W21" i="27"/>
  <c r="X12" i="35" s="1"/>
  <c r="Y21" i="27"/>
  <c r="Z12" i="35" s="1"/>
  <c r="AA21" i="27"/>
  <c r="AB12" i="35" s="1"/>
  <c r="AC21" i="27"/>
  <c r="AD12" i="35" s="1"/>
  <c r="AE21" i="27"/>
  <c r="AF12" i="35" s="1"/>
  <c r="AG21" i="27"/>
  <c r="AH12" i="35" s="1"/>
  <c r="AI21" i="27"/>
  <c r="AJ12" i="35" s="1"/>
  <c r="AK21" i="27"/>
  <c r="AL12" i="35" s="1"/>
  <c r="AM21" i="27"/>
  <c r="AN12" i="35" s="1"/>
  <c r="AO21" i="27"/>
  <c r="AP12" i="35" s="1"/>
  <c r="AO4" i="27"/>
  <c r="D24" i="27"/>
  <c r="D16" i="27"/>
  <c r="E19" i="27"/>
  <c r="J21" i="27"/>
  <c r="K12" i="35" s="1"/>
  <c r="L21" i="27"/>
  <c r="M12" i="35" s="1"/>
  <c r="N21" i="27"/>
  <c r="O12" i="35" s="1"/>
  <c r="P21" i="27"/>
  <c r="Q12" i="35" s="1"/>
  <c r="R21" i="27"/>
  <c r="S12" i="35" s="1"/>
  <c r="V21" i="27"/>
  <c r="W12" i="35" s="1"/>
  <c r="X21" i="27"/>
  <c r="Y12" i="35" s="1"/>
  <c r="Z21" i="27"/>
  <c r="AA12" i="35" s="1"/>
  <c r="AB21" i="27"/>
  <c r="AC12" i="35" s="1"/>
  <c r="AD21" i="27"/>
  <c r="AE12" i="35" s="1"/>
  <c r="AF21" i="27"/>
  <c r="AG12" i="35" s="1"/>
  <c r="AH21" i="27"/>
  <c r="AI12" i="35" s="1"/>
  <c r="AJ21" i="27"/>
  <c r="AK12" i="35" s="1"/>
  <c r="AL21" i="27"/>
  <c r="AM12" i="35" s="1"/>
  <c r="AN21" i="27"/>
  <c r="AO12" i="35" s="1"/>
  <c r="AP21" i="27"/>
  <c r="AQ12" i="35" s="1"/>
  <c r="I65" i="28"/>
  <c r="K65" i="28"/>
  <c r="E54" i="28"/>
  <c r="E38" i="28"/>
  <c r="E131" i="28" s="1"/>
  <c r="W39" i="28"/>
  <c r="AM39" i="28"/>
  <c r="J39" i="28"/>
  <c r="AA39" i="28"/>
  <c r="AQ39" i="28"/>
  <c r="D55" i="28"/>
  <c r="E55" i="28"/>
  <c r="F55" i="28"/>
  <c r="R39" i="28"/>
  <c r="AI39" i="28"/>
  <c r="I39" i="28"/>
  <c r="Q39" i="28"/>
  <c r="AD39" i="28"/>
  <c r="AH39" i="28"/>
  <c r="N39" i="28"/>
  <c r="AE39" i="28"/>
  <c r="T39" i="28"/>
  <c r="AG39" i="28"/>
  <c r="AO39" i="28"/>
  <c r="P39" i="28"/>
  <c r="AC39" i="28"/>
  <c r="AK39" i="28"/>
  <c r="D38" i="28"/>
  <c r="D131" i="28" s="1"/>
  <c r="F38" i="28"/>
  <c r="F131" i="28" s="1"/>
  <c r="K39" i="28"/>
  <c r="M39" i="28"/>
  <c r="O39" i="28"/>
  <c r="S39" i="28"/>
  <c r="X39" i="28"/>
  <c r="Z39" i="28"/>
  <c r="AB39" i="28"/>
  <c r="AF39" i="28"/>
  <c r="AJ39" i="28"/>
  <c r="AL39" i="28"/>
  <c r="AN39" i="28"/>
  <c r="AP39" i="28"/>
  <c r="AR39" i="28"/>
  <c r="H65" i="28"/>
  <c r="H66" i="28" s="1"/>
  <c r="L39" i="28"/>
  <c r="Y39" i="28"/>
  <c r="D54" i="28"/>
  <c r="F54" i="28"/>
  <c r="AO65" i="28"/>
  <c r="AI65" i="28"/>
  <c r="J65" i="28"/>
  <c r="D88" i="28"/>
  <c r="F88" i="28"/>
  <c r="E88" i="28"/>
  <c r="E89" i="28" s="1"/>
  <c r="I1" i="27"/>
  <c r="G4" i="27"/>
  <c r="H4" i="27"/>
  <c r="J4" i="27"/>
  <c r="L4" i="27"/>
  <c r="N4" i="27"/>
  <c r="P4" i="27"/>
  <c r="R4" i="27"/>
  <c r="T4" i="27"/>
  <c r="V4" i="27"/>
  <c r="X4" i="27"/>
  <c r="Z4" i="27"/>
  <c r="AB4" i="27"/>
  <c r="AD4" i="27"/>
  <c r="AF4" i="27"/>
  <c r="AH4" i="27"/>
  <c r="AJ4" i="27"/>
  <c r="AL4" i="27"/>
  <c r="AN4" i="27"/>
  <c r="AP4" i="27"/>
  <c r="C16" i="27"/>
  <c r="E16" i="27"/>
  <c r="H21" i="27"/>
  <c r="I12" i="35" s="1"/>
  <c r="C19" i="27"/>
  <c r="T21" i="27"/>
  <c r="U12" i="35" s="1"/>
  <c r="D19" i="27"/>
  <c r="P20" i="7"/>
  <c r="J10" i="6"/>
  <c r="E16" i="7"/>
  <c r="D14" i="7"/>
  <c r="BJ14" i="7"/>
  <c r="N14" i="7"/>
  <c r="F91" i="6"/>
  <c r="E91" i="6"/>
  <c r="D91" i="6"/>
  <c r="F83" i="6"/>
  <c r="E83" i="6"/>
  <c r="D83" i="6"/>
  <c r="D16" i="7"/>
  <c r="C16" i="7"/>
  <c r="E25" i="7"/>
  <c r="D24" i="7"/>
  <c r="E24" i="7"/>
  <c r="C24" i="7"/>
  <c r="E57" i="6"/>
  <c r="E15" i="7"/>
  <c r="D15" i="7"/>
  <c r="C15" i="7"/>
  <c r="CG32" i="6"/>
  <c r="CE32" i="6"/>
  <c r="CC32" i="6"/>
  <c r="CA32" i="6"/>
  <c r="BY32" i="6"/>
  <c r="BW32" i="6"/>
  <c r="BU32" i="6"/>
  <c r="BS32" i="6"/>
  <c r="BQ32" i="6"/>
  <c r="BO32" i="6"/>
  <c r="BM32" i="6"/>
  <c r="BJ15" i="7"/>
  <c r="BI32" i="6"/>
  <c r="BG32" i="6"/>
  <c r="BE32" i="6"/>
  <c r="BC32" i="6"/>
  <c r="BA32" i="6"/>
  <c r="AY32" i="6"/>
  <c r="AW32" i="6"/>
  <c r="AU32" i="6"/>
  <c r="AS32" i="6"/>
  <c r="AQ32" i="6"/>
  <c r="AO32" i="6"/>
  <c r="AM32" i="6"/>
  <c r="AK32" i="6"/>
  <c r="AI32" i="6"/>
  <c r="AG32" i="6"/>
  <c r="AE32" i="6"/>
  <c r="AC32" i="6"/>
  <c r="AA32" i="6"/>
  <c r="Y32" i="6"/>
  <c r="W32" i="6"/>
  <c r="U32" i="6"/>
  <c r="S32" i="6"/>
  <c r="Q32" i="6"/>
  <c r="F31" i="6"/>
  <c r="F32" i="6" s="1"/>
  <c r="E31" i="6"/>
  <c r="E32" i="6" s="1"/>
  <c r="D31" i="6"/>
  <c r="D32" i="6" s="1"/>
  <c r="CF29" i="6"/>
  <c r="CF32" i="6" s="1"/>
  <c r="CD29" i="6"/>
  <c r="CD32" i="6" s="1"/>
  <c r="CB29" i="6"/>
  <c r="BZ29" i="6"/>
  <c r="BZ32" i="6" s="1"/>
  <c r="BX29" i="6"/>
  <c r="BX32" i="6" s="1"/>
  <c r="BV29" i="6"/>
  <c r="BV32" i="6" s="1"/>
  <c r="BT29" i="6"/>
  <c r="BR29" i="6"/>
  <c r="BR32" i="6" s="1"/>
  <c r="BP29" i="6"/>
  <c r="BP32" i="6" s="1"/>
  <c r="BN29" i="6"/>
  <c r="BN32" i="6" s="1"/>
  <c r="BL29" i="6"/>
  <c r="BL32" i="6" s="1"/>
  <c r="BJ29" i="6"/>
  <c r="BI15" i="7" s="1"/>
  <c r="BH29" i="6"/>
  <c r="BH32" i="6" s="1"/>
  <c r="BF29" i="6"/>
  <c r="BF32" i="6" s="1"/>
  <c r="BD29" i="6"/>
  <c r="BB29" i="6"/>
  <c r="BB32" i="6" s="1"/>
  <c r="AZ29" i="6"/>
  <c r="AZ32" i="6" s="1"/>
  <c r="AX29" i="6"/>
  <c r="AX32" i="6" s="1"/>
  <c r="AV29" i="6"/>
  <c r="AT29" i="6"/>
  <c r="AT32" i="6" s="1"/>
  <c r="AR29" i="6"/>
  <c r="AR32" i="6" s="1"/>
  <c r="AP29" i="6"/>
  <c r="AP32" i="6" s="1"/>
  <c r="AN29" i="6"/>
  <c r="AL29" i="6"/>
  <c r="AK15" i="7" s="1"/>
  <c r="AJ29" i="6"/>
  <c r="AJ32" i="6" s="1"/>
  <c r="AH29" i="6"/>
  <c r="AH32" i="6" s="1"/>
  <c r="AF29" i="6"/>
  <c r="AF32" i="6" s="1"/>
  <c r="AD29" i="6"/>
  <c r="AD32" i="6" s="1"/>
  <c r="AB29" i="6"/>
  <c r="AB32" i="6" s="1"/>
  <c r="Z29" i="6"/>
  <c r="Z32" i="6" s="1"/>
  <c r="X29" i="6"/>
  <c r="V29" i="6"/>
  <c r="V32" i="6" s="1"/>
  <c r="T29" i="6"/>
  <c r="T32" i="6" s="1"/>
  <c r="R29" i="6"/>
  <c r="P29" i="6"/>
  <c r="N29" i="6"/>
  <c r="M15" i="7" s="1"/>
  <c r="L29" i="6"/>
  <c r="J29" i="6"/>
  <c r="H29" i="6"/>
  <c r="B29" i="6"/>
  <c r="D9" i="7"/>
  <c r="C9" i="7"/>
  <c r="D103" i="6"/>
  <c r="D104" i="6" s="1"/>
  <c r="E20" i="7"/>
  <c r="E13" i="7"/>
  <c r="AM6" i="27" l="1"/>
  <c r="AN9" i="35" s="1"/>
  <c r="AO66" i="28"/>
  <c r="AG6" i="27"/>
  <c r="AH9" i="35" s="1"/>
  <c r="AI66" i="28"/>
  <c r="J6" i="27"/>
  <c r="K9" i="35" s="1"/>
  <c r="K66" i="28"/>
  <c r="D10" i="27"/>
  <c r="I6" i="27"/>
  <c r="J9" i="35" s="1"/>
  <c r="J66" i="28"/>
  <c r="H6" i="27"/>
  <c r="I9" i="35" s="1"/>
  <c r="I66" i="28"/>
  <c r="E10" i="27"/>
  <c r="F89" i="28"/>
  <c r="F11" i="35"/>
  <c r="E12" i="35"/>
  <c r="E13" i="35"/>
  <c r="D13" i="35"/>
  <c r="F13" i="35"/>
  <c r="F12" i="35"/>
  <c r="D12" i="35"/>
  <c r="E11" i="35"/>
  <c r="AN210" i="6"/>
  <c r="AP208" i="6"/>
  <c r="AP206" i="6"/>
  <c r="R32" i="6"/>
  <c r="F23" i="29"/>
  <c r="G117" i="30"/>
  <c r="BB117" i="30" s="1"/>
  <c r="G116" i="30"/>
  <c r="BD116" i="30" s="1"/>
  <c r="BH15" i="7"/>
  <c r="AX117" i="30"/>
  <c r="AT117" i="30"/>
  <c r="AZ117" i="30"/>
  <c r="AS117" i="30"/>
  <c r="BA117" i="30"/>
  <c r="BD117" i="30"/>
  <c r="BC117" i="30"/>
  <c r="BC116" i="30"/>
  <c r="E116" i="30"/>
  <c r="E117" i="30"/>
  <c r="BL15" i="7"/>
  <c r="T15" i="7"/>
  <c r="CB15" i="7"/>
  <c r="AJ15" i="7"/>
  <c r="AF184" i="6"/>
  <c r="AD212" i="6"/>
  <c r="P15" i="7"/>
  <c r="J31" i="6"/>
  <c r="J32" i="6" s="1"/>
  <c r="AB15" i="7"/>
  <c r="AV15" i="7"/>
  <c r="BP15" i="7"/>
  <c r="G192" i="6"/>
  <c r="AL192" i="6"/>
  <c r="AN15" i="7"/>
  <c r="CF15" i="7"/>
  <c r="G29" i="6"/>
  <c r="AF15" i="7"/>
  <c r="AZ15" i="7"/>
  <c r="BT15" i="7"/>
  <c r="AP198" i="6"/>
  <c r="AP200" i="6"/>
  <c r="AN32" i="6"/>
  <c r="AM15" i="7"/>
  <c r="BD32" i="6"/>
  <c r="BC15" i="7"/>
  <c r="CB32" i="6"/>
  <c r="CA15" i="7"/>
  <c r="P32" i="6"/>
  <c r="O15" i="7"/>
  <c r="AV32" i="6"/>
  <c r="AU15" i="7"/>
  <c r="BT32" i="6"/>
  <c r="BS15" i="7"/>
  <c r="X32" i="6"/>
  <c r="W15" i="7"/>
  <c r="BD15" i="7"/>
  <c r="BX15" i="7"/>
  <c r="H31" i="6"/>
  <c r="U15" i="7"/>
  <c r="Y15" i="7"/>
  <c r="AC15" i="7"/>
  <c r="AG15" i="7"/>
  <c r="AO15" i="7"/>
  <c r="AS15" i="7"/>
  <c r="AW15" i="7"/>
  <c r="BA15" i="7"/>
  <c r="BE15" i="7"/>
  <c r="BM15" i="7"/>
  <c r="BQ15" i="7"/>
  <c r="BU15" i="7"/>
  <c r="BY15" i="7"/>
  <c r="CC15" i="7"/>
  <c r="X15" i="7"/>
  <c r="AR15" i="7"/>
  <c r="N15" i="7"/>
  <c r="R15" i="7"/>
  <c r="V15" i="7"/>
  <c r="Z15" i="7"/>
  <c r="AD15" i="7"/>
  <c r="AH15" i="7"/>
  <c r="AL15" i="7"/>
  <c r="AP15" i="7"/>
  <c r="AT15" i="7"/>
  <c r="AX15" i="7"/>
  <c r="BB15" i="7"/>
  <c r="BF15" i="7"/>
  <c r="BN15" i="7"/>
  <c r="BR15" i="7"/>
  <c r="BV15" i="7"/>
  <c r="BZ15" i="7"/>
  <c r="CD15" i="7"/>
  <c r="K29" i="6"/>
  <c r="L31" i="6"/>
  <c r="S15" i="7"/>
  <c r="AA15" i="7"/>
  <c r="AE15" i="7"/>
  <c r="AI15" i="7"/>
  <c r="AQ15" i="7"/>
  <c r="AY15" i="7"/>
  <c r="BG15" i="7"/>
  <c r="BK15" i="7"/>
  <c r="BO15" i="7"/>
  <c r="BW15" i="7"/>
  <c r="CE15" i="7"/>
  <c r="D89" i="28"/>
  <c r="F111" i="28"/>
  <c r="F81" i="28"/>
  <c r="E4" i="27"/>
  <c r="E39" i="28"/>
  <c r="D111" i="28"/>
  <c r="D81" i="28"/>
  <c r="D4" i="27"/>
  <c r="G9" i="27"/>
  <c r="H10" i="35" s="1"/>
  <c r="G6" i="27"/>
  <c r="H9" i="35" s="1"/>
  <c r="E111" i="28"/>
  <c r="E81" i="28"/>
  <c r="AG9" i="27"/>
  <c r="AH10" i="35" s="1"/>
  <c r="I9" i="27"/>
  <c r="J10" i="35" s="1"/>
  <c r="J9" i="27"/>
  <c r="K10" i="35" s="1"/>
  <c r="AM9" i="27"/>
  <c r="AN10" i="35" s="1"/>
  <c r="H9" i="27"/>
  <c r="I10" i="35" s="1"/>
  <c r="D21" i="27"/>
  <c r="E26" i="27"/>
  <c r="C26" i="27"/>
  <c r="C21" i="27"/>
  <c r="D26" i="27"/>
  <c r="E21" i="27"/>
  <c r="F35" i="28"/>
  <c r="F37" i="28"/>
  <c r="F33" i="28"/>
  <c r="F31" i="28"/>
  <c r="E37" i="28"/>
  <c r="E31" i="28"/>
  <c r="E35" i="28"/>
  <c r="E33" i="28"/>
  <c r="AQ65" i="28"/>
  <c r="AM65" i="28"/>
  <c r="F39" i="28"/>
  <c r="AJ65" i="28"/>
  <c r="AH65" i="28"/>
  <c r="AL65" i="28"/>
  <c r="AP65" i="28"/>
  <c r="AR65" i="28"/>
  <c r="AN65" i="28"/>
  <c r="Q65" i="28"/>
  <c r="S65" i="28"/>
  <c r="R65" i="28"/>
  <c r="O65" i="28"/>
  <c r="N65" i="28"/>
  <c r="M65" i="28"/>
  <c r="P65" i="28"/>
  <c r="D64" i="28"/>
  <c r="L65" i="28"/>
  <c r="AQ56" i="28"/>
  <c r="AQ57" i="28" s="1"/>
  <c r="AM56" i="28"/>
  <c r="AM57" i="28" s="1"/>
  <c r="AI56" i="28"/>
  <c r="AI57" i="28" s="1"/>
  <c r="AP56" i="28"/>
  <c r="AP57" i="28" s="1"/>
  <c r="AL56" i="28"/>
  <c r="AL57" i="28" s="1"/>
  <c r="AH56" i="28"/>
  <c r="AH57" i="28" s="1"/>
  <c r="AO56" i="28"/>
  <c r="AO57" i="28" s="1"/>
  <c r="AK56" i="28"/>
  <c r="AK57" i="28" s="1"/>
  <c r="AR56" i="28"/>
  <c r="AR57" i="28" s="1"/>
  <c r="AJ56" i="28"/>
  <c r="AJ57" i="28" s="1"/>
  <c r="AN56" i="28"/>
  <c r="AN57" i="28" s="1"/>
  <c r="F64" i="28"/>
  <c r="R56" i="28"/>
  <c r="R57" i="28" s="1"/>
  <c r="N56" i="28"/>
  <c r="N57" i="28" s="1"/>
  <c r="J56" i="28"/>
  <c r="J57" i="28" s="1"/>
  <c r="M56" i="28"/>
  <c r="M57" i="28" s="1"/>
  <c r="I56" i="28"/>
  <c r="I57" i="28" s="1"/>
  <c r="P56" i="28"/>
  <c r="P57" i="28" s="1"/>
  <c r="L56" i="28"/>
  <c r="L57" i="28" s="1"/>
  <c r="O56" i="28"/>
  <c r="O57" i="28" s="1"/>
  <c r="K56" i="28"/>
  <c r="K57" i="28" s="1"/>
  <c r="S56" i="28"/>
  <c r="S57" i="28" s="1"/>
  <c r="E53" i="28"/>
  <c r="AD65" i="28"/>
  <c r="Z65" i="28"/>
  <c r="V65" i="28"/>
  <c r="AC65" i="28"/>
  <c r="Y65" i="28"/>
  <c r="AF65" i="28"/>
  <c r="AB65" i="28"/>
  <c r="X65" i="28"/>
  <c r="W65" i="28"/>
  <c r="AA65" i="28"/>
  <c r="AE65" i="28"/>
  <c r="AE56" i="28"/>
  <c r="AE57" i="28" s="1"/>
  <c r="AA56" i="28"/>
  <c r="AA57" i="28" s="1"/>
  <c r="W56" i="28"/>
  <c r="W57" i="28" s="1"/>
  <c r="AD56" i="28"/>
  <c r="AD57" i="28" s="1"/>
  <c r="Z56" i="28"/>
  <c r="Z57" i="28" s="1"/>
  <c r="V56" i="28"/>
  <c r="V57" i="28" s="1"/>
  <c r="AC56" i="28"/>
  <c r="AC57" i="28" s="1"/>
  <c r="Y56" i="28"/>
  <c r="Y57" i="28" s="1"/>
  <c r="AF56" i="28"/>
  <c r="AF57" i="28" s="1"/>
  <c r="AB56" i="28"/>
  <c r="AB57" i="28" s="1"/>
  <c r="X56" i="28"/>
  <c r="X57" i="28" s="1"/>
  <c r="F53" i="28"/>
  <c r="AK65" i="28"/>
  <c r="Q56" i="28"/>
  <c r="Q57" i="28" s="1"/>
  <c r="E64" i="28"/>
  <c r="D53" i="28"/>
  <c r="J1" i="27"/>
  <c r="AA20" i="7"/>
  <c r="C14" i="7"/>
  <c r="CE14" i="7"/>
  <c r="AR14" i="7"/>
  <c r="BX14" i="7"/>
  <c r="BZ14" i="7"/>
  <c r="T14" i="7"/>
  <c r="AJ14" i="7"/>
  <c r="BH14" i="7"/>
  <c r="CF14" i="7"/>
  <c r="V14" i="7"/>
  <c r="AL14" i="7"/>
  <c r="BR14" i="7"/>
  <c r="P14" i="7"/>
  <c r="X14" i="7"/>
  <c r="AF14" i="7"/>
  <c r="AN14" i="7"/>
  <c r="AV14" i="7"/>
  <c r="BD14" i="7"/>
  <c r="BL14" i="7"/>
  <c r="BT14" i="7"/>
  <c r="CB14" i="7"/>
  <c r="AB14" i="7"/>
  <c r="AZ14" i="7"/>
  <c r="BP14" i="7"/>
  <c r="AD14" i="7"/>
  <c r="AT14" i="7"/>
  <c r="BB14" i="7"/>
  <c r="Q14" i="7"/>
  <c r="Y14" i="7"/>
  <c r="AG14" i="7"/>
  <c r="AO14" i="7"/>
  <c r="AW14" i="7"/>
  <c r="BE14" i="7"/>
  <c r="BM14" i="7"/>
  <c r="BU14" i="7"/>
  <c r="CC14" i="7"/>
  <c r="R14" i="7"/>
  <c r="Z14" i="7"/>
  <c r="AH14" i="7"/>
  <c r="AP14" i="7"/>
  <c r="AX14" i="7"/>
  <c r="BF14" i="7"/>
  <c r="BN14" i="7"/>
  <c r="BV14" i="7"/>
  <c r="CD14" i="7"/>
  <c r="E14" i="7"/>
  <c r="BI14" i="7"/>
  <c r="G31" i="6"/>
  <c r="N32" i="6"/>
  <c r="I31" i="6"/>
  <c r="AL32" i="6"/>
  <c r="BJ32" i="6"/>
  <c r="O32" i="6"/>
  <c r="BK32" i="6"/>
  <c r="I29" i="6"/>
  <c r="E26" i="7"/>
  <c r="AV116" i="30" l="1"/>
  <c r="AX116" i="30"/>
  <c r="AV117" i="30"/>
  <c r="AU117" i="30"/>
  <c r="AC6" i="27"/>
  <c r="AD9" i="35" s="1"/>
  <c r="AE66" i="28"/>
  <c r="U6" i="27"/>
  <c r="V9" i="35" s="1"/>
  <c r="W66" i="28"/>
  <c r="W6" i="27"/>
  <c r="X9" i="35" s="1"/>
  <c r="Y66" i="28"/>
  <c r="AB6" i="27"/>
  <c r="AC9" i="35" s="1"/>
  <c r="AD66" i="28"/>
  <c r="K6" i="27"/>
  <c r="L9" i="35" s="1"/>
  <c r="L66" i="28"/>
  <c r="M6" i="27"/>
  <c r="N9" i="35" s="1"/>
  <c r="N66" i="28"/>
  <c r="P6" i="27"/>
  <c r="Q9" i="35" s="1"/>
  <c r="Q66" i="28"/>
  <c r="AJ6" i="27"/>
  <c r="AK9" i="35" s="1"/>
  <c r="AL66" i="28"/>
  <c r="AK6" i="27"/>
  <c r="AL9" i="35" s="1"/>
  <c r="AM66" i="28"/>
  <c r="V6" i="27"/>
  <c r="W9" i="35" s="1"/>
  <c r="X66" i="28"/>
  <c r="AA6" i="27"/>
  <c r="AB9" i="35" s="1"/>
  <c r="AC66" i="28"/>
  <c r="N6" i="27"/>
  <c r="O9" i="35" s="1"/>
  <c r="O66" i="28"/>
  <c r="AL6" i="27"/>
  <c r="AM9" i="35" s="1"/>
  <c r="AN66" i="28"/>
  <c r="AF6" i="27"/>
  <c r="AG9" i="35" s="1"/>
  <c r="AH66" i="28"/>
  <c r="AO6" i="27"/>
  <c r="AP9" i="35" s="1"/>
  <c r="AQ66" i="28"/>
  <c r="Z6" i="27"/>
  <c r="AA9" i="35" s="1"/>
  <c r="AB66" i="28"/>
  <c r="T6" i="27"/>
  <c r="U9" i="35" s="1"/>
  <c r="V66" i="28"/>
  <c r="O6" i="27"/>
  <c r="P9" i="35" s="1"/>
  <c r="P66" i="28"/>
  <c r="Q6" i="27"/>
  <c r="R9" i="35" s="1"/>
  <c r="R66" i="28"/>
  <c r="AP6" i="27"/>
  <c r="AQ9" i="35" s="1"/>
  <c r="AR66" i="28"/>
  <c r="AH6" i="27"/>
  <c r="AI9" i="35" s="1"/>
  <c r="AJ66" i="28"/>
  <c r="AI6" i="27"/>
  <c r="AJ9" i="35" s="1"/>
  <c r="AK66" i="28"/>
  <c r="Y6" i="27"/>
  <c r="Z9" i="35" s="1"/>
  <c r="AA66" i="28"/>
  <c r="AD6" i="27"/>
  <c r="AE9" i="35" s="1"/>
  <c r="AF66" i="28"/>
  <c r="X6" i="27"/>
  <c r="Y9" i="35" s="1"/>
  <c r="Z66" i="28"/>
  <c r="L6" i="27"/>
  <c r="M9" i="35" s="1"/>
  <c r="M66" i="28"/>
  <c r="R6" i="27"/>
  <c r="S9" i="35" s="1"/>
  <c r="S66" i="28"/>
  <c r="AN6" i="27"/>
  <c r="AO9" i="35" s="1"/>
  <c r="AP66" i="28"/>
  <c r="AP210" i="6"/>
  <c r="Q15" i="7"/>
  <c r="AR206" i="6"/>
  <c r="AR208" i="6"/>
  <c r="AT116" i="30"/>
  <c r="AY116" i="30"/>
  <c r="AS116" i="30"/>
  <c r="BB116" i="30"/>
  <c r="AW116" i="30"/>
  <c r="AZ116" i="30"/>
  <c r="AZ118" i="30" s="1"/>
  <c r="AU116" i="30"/>
  <c r="BA116" i="30"/>
  <c r="BA118" i="30" s="1"/>
  <c r="AW117" i="30"/>
  <c r="AY117" i="30"/>
  <c r="BC118" i="30"/>
  <c r="AW118" i="30"/>
  <c r="AG116" i="30"/>
  <c r="AI116" i="30"/>
  <c r="AR116" i="30"/>
  <c r="AK116" i="30"/>
  <c r="AH116" i="30"/>
  <c r="AM116" i="30"/>
  <c r="AO116" i="30"/>
  <c r="AL116" i="30"/>
  <c r="AQ116" i="30"/>
  <c r="AN116" i="30"/>
  <c r="AP116" i="30"/>
  <c r="AJ116" i="30"/>
  <c r="AK117" i="30"/>
  <c r="AJ117" i="30"/>
  <c r="AH117" i="30"/>
  <c r="AI117" i="30"/>
  <c r="AN117" i="30"/>
  <c r="AL117" i="30"/>
  <c r="AM117" i="30"/>
  <c r="AR117" i="30"/>
  <c r="AP117" i="30"/>
  <c r="AQ117" i="30"/>
  <c r="AO117" i="30"/>
  <c r="AH184" i="6"/>
  <c r="AF212" i="6"/>
  <c r="AR200" i="6"/>
  <c r="AR198" i="6"/>
  <c r="AN192" i="6"/>
  <c r="F15" i="7"/>
  <c r="C24" i="34" s="1"/>
  <c r="D11" i="38" s="1"/>
  <c r="J15" i="7"/>
  <c r="E24" i="34" s="1"/>
  <c r="F11" i="38" s="1"/>
  <c r="K15" i="7"/>
  <c r="I15" i="7"/>
  <c r="G15" i="7"/>
  <c r="H15" i="7"/>
  <c r="D24" i="34" s="1"/>
  <c r="E11" i="38" s="1"/>
  <c r="X5" i="27"/>
  <c r="M5" i="27"/>
  <c r="AM5" i="27"/>
  <c r="W5" i="27"/>
  <c r="AB5" i="27"/>
  <c r="J5" i="27"/>
  <c r="H5" i="27"/>
  <c r="I8" i="35" s="1"/>
  <c r="Q5" i="27"/>
  <c r="AH5" i="27"/>
  <c r="AF5" i="27"/>
  <c r="AK5" i="27"/>
  <c r="AD5" i="27"/>
  <c r="O5" i="27"/>
  <c r="V5" i="27"/>
  <c r="AA5" i="27"/>
  <c r="U5" i="27"/>
  <c r="N5" i="27"/>
  <c r="L5" i="27"/>
  <c r="AP5" i="27"/>
  <c r="AJ5" i="27"/>
  <c r="AO5" i="27"/>
  <c r="AC5" i="27"/>
  <c r="R5" i="27"/>
  <c r="AL5" i="27"/>
  <c r="AG5" i="27"/>
  <c r="P5" i="27"/>
  <c r="Z5" i="27"/>
  <c r="T5" i="27"/>
  <c r="U8" i="35" s="1"/>
  <c r="Y5" i="27"/>
  <c r="S9" i="27"/>
  <c r="T10" i="35" s="1"/>
  <c r="S6" i="27"/>
  <c r="K5" i="27"/>
  <c r="I5" i="27"/>
  <c r="AE9" i="27"/>
  <c r="AF10" i="35" s="1"/>
  <c r="AE6" i="27"/>
  <c r="AI5" i="27"/>
  <c r="AN5" i="27"/>
  <c r="AC9" i="27"/>
  <c r="Z9" i="27"/>
  <c r="AA10" i="35" s="1"/>
  <c r="AA9" i="27"/>
  <c r="AB10" i="35" s="1"/>
  <c r="N9" i="27"/>
  <c r="O10" i="35" s="1"/>
  <c r="AJ9" i="27"/>
  <c r="AK10" i="35" s="1"/>
  <c r="AO9" i="27"/>
  <c r="AP10" i="35" s="1"/>
  <c r="Y9" i="27"/>
  <c r="Z10" i="35" s="1"/>
  <c r="AD9" i="27"/>
  <c r="T9" i="27"/>
  <c r="U10" i="35" s="1"/>
  <c r="O9" i="27"/>
  <c r="P10" i="35" s="1"/>
  <c r="Q9" i="27"/>
  <c r="AL9" i="27"/>
  <c r="AM10" i="35" s="1"/>
  <c r="AF9" i="27"/>
  <c r="U9" i="27"/>
  <c r="X9" i="27"/>
  <c r="Y10" i="35" s="1"/>
  <c r="K9" i="27"/>
  <c r="L10" i="35" s="1"/>
  <c r="L9" i="27"/>
  <c r="R9" i="27"/>
  <c r="S10" i="35" s="1"/>
  <c r="AN9" i="27"/>
  <c r="AO10" i="35" s="1"/>
  <c r="AH9" i="27"/>
  <c r="AI9" i="27"/>
  <c r="AJ10" i="35" s="1"/>
  <c r="V9" i="27"/>
  <c r="W9" i="27"/>
  <c r="AB9" i="27"/>
  <c r="M9" i="27"/>
  <c r="P9" i="27"/>
  <c r="AP9" i="27"/>
  <c r="AQ10" i="35" s="1"/>
  <c r="AK9" i="27"/>
  <c r="D65" i="28"/>
  <c r="D66" i="28" s="1"/>
  <c r="E65" i="28"/>
  <c r="E66" i="28" s="1"/>
  <c r="F65" i="28"/>
  <c r="F66" i="28" s="1"/>
  <c r="AE5" i="27"/>
  <c r="AF8" i="35" s="1"/>
  <c r="H56" i="28"/>
  <c r="S5" i="27"/>
  <c r="T8" i="35" s="1"/>
  <c r="K1" i="27"/>
  <c r="I14" i="7"/>
  <c r="M14" i="7"/>
  <c r="BQ14" i="7"/>
  <c r="AK14" i="7"/>
  <c r="BO14" i="7"/>
  <c r="BS14" i="7"/>
  <c r="BW14" i="7"/>
  <c r="AU14" i="7"/>
  <c r="K14" i="7"/>
  <c r="BY14" i="7"/>
  <c r="S14" i="7"/>
  <c r="AA14" i="7"/>
  <c r="AC14" i="7"/>
  <c r="AS14" i="7"/>
  <c r="W14" i="7"/>
  <c r="BK14" i="7"/>
  <c r="AY14" i="7"/>
  <c r="BC14" i="7"/>
  <c r="BG14" i="7"/>
  <c r="AE14" i="7"/>
  <c r="BA14" i="7"/>
  <c r="U14" i="7"/>
  <c r="AI14" i="7"/>
  <c r="AM14" i="7"/>
  <c r="AQ14" i="7"/>
  <c r="CA14" i="7"/>
  <c r="O14" i="7"/>
  <c r="G14" i="7"/>
  <c r="H49" i="6"/>
  <c r="J52" i="6"/>
  <c r="O57" i="6"/>
  <c r="D57" i="6"/>
  <c r="D58" i="6" s="1"/>
  <c r="E58" i="6"/>
  <c r="F55" i="6"/>
  <c r="F49" i="6"/>
  <c r="B51" i="6"/>
  <c r="B52" i="6"/>
  <c r="B53" i="6"/>
  <c r="B54" i="6"/>
  <c r="B55" i="6"/>
  <c r="B56" i="6"/>
  <c r="B49" i="6"/>
  <c r="CG57" i="6"/>
  <c r="CE57" i="6"/>
  <c r="CC57" i="6"/>
  <c r="CA57" i="6"/>
  <c r="BY57" i="6"/>
  <c r="BW57" i="6"/>
  <c r="BU57" i="6"/>
  <c r="BS57" i="6"/>
  <c r="BQ57" i="6"/>
  <c r="BO57" i="6"/>
  <c r="BM57" i="6"/>
  <c r="BK57" i="6"/>
  <c r="BI57" i="6"/>
  <c r="BG57" i="6"/>
  <c r="BE57" i="6"/>
  <c r="BC57" i="6"/>
  <c r="BA57" i="6"/>
  <c r="AY57" i="6"/>
  <c r="AW57" i="6"/>
  <c r="AU57" i="6"/>
  <c r="AS57" i="6"/>
  <c r="AQ57" i="6"/>
  <c r="AO57" i="6"/>
  <c r="AM57" i="6"/>
  <c r="AK57" i="6"/>
  <c r="AI57" i="6"/>
  <c r="AG57" i="6"/>
  <c r="AE57" i="6"/>
  <c r="AC57" i="6"/>
  <c r="AA57" i="6"/>
  <c r="Y57" i="6"/>
  <c r="W57" i="6"/>
  <c r="U57" i="6"/>
  <c r="S57" i="6"/>
  <c r="Q57" i="6"/>
  <c r="K40" i="6"/>
  <c r="BL49" i="6" s="1"/>
  <c r="I40" i="6"/>
  <c r="AL49" i="6" s="1"/>
  <c r="G40" i="6"/>
  <c r="P49" i="6" s="1"/>
  <c r="K46" i="6"/>
  <c r="BN55" i="6" s="1"/>
  <c r="I46" i="6"/>
  <c r="AL55" i="6" s="1"/>
  <c r="G46" i="6"/>
  <c r="N55" i="6" s="1"/>
  <c r="H55" i="6"/>
  <c r="J55" i="6"/>
  <c r="L55" i="6"/>
  <c r="P55" i="6"/>
  <c r="H56" i="6"/>
  <c r="J56" i="6"/>
  <c r="L56" i="6"/>
  <c r="D9" i="35" l="1"/>
  <c r="G5" i="27"/>
  <c r="H57" i="28"/>
  <c r="C6" i="27"/>
  <c r="AR210" i="6"/>
  <c r="X10" i="35"/>
  <c r="R10" i="35"/>
  <c r="AI7" i="27"/>
  <c r="AI8" i="27" s="1"/>
  <c r="AJ8" i="35"/>
  <c r="AL7" i="27"/>
  <c r="AL8" i="27" s="1"/>
  <c r="AM8" i="35"/>
  <c r="AJ7" i="27"/>
  <c r="AJ8" i="27" s="1"/>
  <c r="AK8" i="35"/>
  <c r="U7" i="27"/>
  <c r="U8" i="27" s="1"/>
  <c r="V8" i="35"/>
  <c r="AD7" i="27"/>
  <c r="AD8" i="27" s="1"/>
  <c r="AE8" i="35"/>
  <c r="AH7" i="27"/>
  <c r="AH8" i="27" s="1"/>
  <c r="AI8" i="35"/>
  <c r="AB7" i="27"/>
  <c r="AB8" i="27" s="1"/>
  <c r="AC8" i="35"/>
  <c r="X7" i="27"/>
  <c r="X8" i="27" s="1"/>
  <c r="Y8" i="35"/>
  <c r="Q10" i="35"/>
  <c r="W10" i="35"/>
  <c r="U11" i="27"/>
  <c r="V10" i="35"/>
  <c r="E6" i="27"/>
  <c r="AF9" i="35"/>
  <c r="F9" i="35" s="1"/>
  <c r="D6" i="27"/>
  <c r="T9" i="35"/>
  <c r="E9" i="35" s="1"/>
  <c r="Z7" i="27"/>
  <c r="Z8" i="27" s="1"/>
  <c r="AA8" i="35"/>
  <c r="R7" i="27"/>
  <c r="R8" i="27" s="1"/>
  <c r="S8" i="35"/>
  <c r="AP7" i="27"/>
  <c r="AP8" i="27" s="1"/>
  <c r="AQ8" i="35"/>
  <c r="AA7" i="27"/>
  <c r="AA8" i="27" s="1"/>
  <c r="AB8" i="35"/>
  <c r="Q7" i="27"/>
  <c r="Q8" i="27" s="1"/>
  <c r="R8" i="35"/>
  <c r="W7" i="27"/>
  <c r="W8" i="27" s="1"/>
  <c r="X8" i="35"/>
  <c r="K7" i="27"/>
  <c r="K8" i="27" s="1"/>
  <c r="L8" i="35"/>
  <c r="G7" i="27"/>
  <c r="H8" i="35"/>
  <c r="AG10" i="35"/>
  <c r="AD10" i="35"/>
  <c r="P7" i="27"/>
  <c r="P8" i="27" s="1"/>
  <c r="Q8" i="35"/>
  <c r="AC7" i="27"/>
  <c r="AC8" i="27" s="1"/>
  <c r="AD8" i="35"/>
  <c r="L7" i="27"/>
  <c r="L8" i="27" s="1"/>
  <c r="M8" i="35"/>
  <c r="V7" i="27"/>
  <c r="V8" i="27" s="1"/>
  <c r="W8" i="35"/>
  <c r="AK7" i="27"/>
  <c r="AK8" i="27" s="1"/>
  <c r="AL8" i="35"/>
  <c r="AM7" i="27"/>
  <c r="AM8" i="27" s="1"/>
  <c r="AN8" i="35"/>
  <c r="N10" i="35"/>
  <c r="M10" i="35"/>
  <c r="AL10" i="35"/>
  <c r="AC10" i="35"/>
  <c r="AI10" i="35"/>
  <c r="AE10" i="35"/>
  <c r="AN7" i="27"/>
  <c r="AN8" i="27" s="1"/>
  <c r="AO8" i="35"/>
  <c r="I7" i="27"/>
  <c r="I8" i="27" s="1"/>
  <c r="J8" i="35"/>
  <c r="Y7" i="27"/>
  <c r="Y8" i="27" s="1"/>
  <c r="Z8" i="35"/>
  <c r="AG7" i="27"/>
  <c r="AG8" i="27" s="1"/>
  <c r="AH8" i="35"/>
  <c r="AO7" i="27"/>
  <c r="AO8" i="27" s="1"/>
  <c r="AP8" i="35"/>
  <c r="N7" i="27"/>
  <c r="N8" i="27" s="1"/>
  <c r="O8" i="35"/>
  <c r="O7" i="27"/>
  <c r="O8" i="27" s="1"/>
  <c r="P8" i="35"/>
  <c r="AF7" i="27"/>
  <c r="AF8" i="27" s="1"/>
  <c r="AG8" i="35"/>
  <c r="J7" i="27"/>
  <c r="K8" i="35"/>
  <c r="M7" i="27"/>
  <c r="M8" i="27" s="1"/>
  <c r="N8" i="35"/>
  <c r="AT206" i="6"/>
  <c r="AT208" i="6"/>
  <c r="AW119" i="30"/>
  <c r="AV28" i="29"/>
  <c r="BC119" i="30"/>
  <c r="BB28" i="29"/>
  <c r="BA119" i="30"/>
  <c r="AZ28" i="29"/>
  <c r="AZ119" i="30"/>
  <c r="AY28" i="29"/>
  <c r="AX118" i="30"/>
  <c r="AY118" i="30"/>
  <c r="AT118" i="30"/>
  <c r="BD118" i="30"/>
  <c r="AU118" i="30"/>
  <c r="BB118" i="30"/>
  <c r="AV118" i="30"/>
  <c r="AS118" i="30"/>
  <c r="AR28" i="29" s="1"/>
  <c r="AR15" i="36" s="1"/>
  <c r="AR16" i="36" s="1"/>
  <c r="AR18" i="36" s="1"/>
  <c r="AR32" i="36" s="1"/>
  <c r="AJ11" i="27"/>
  <c r="AJ17" i="27" s="1"/>
  <c r="AJ22" i="27" s="1"/>
  <c r="AJ184" i="6"/>
  <c r="AH212" i="6"/>
  <c r="AT200" i="6"/>
  <c r="AT198" i="6"/>
  <c r="AT210" i="6" s="1"/>
  <c r="AP192" i="6"/>
  <c r="AL11" i="27"/>
  <c r="AL17" i="27" s="1"/>
  <c r="AL22" i="27" s="1"/>
  <c r="R11" i="27"/>
  <c r="R12" i="27" s="1"/>
  <c r="AN11" i="27"/>
  <c r="AN17" i="27" s="1"/>
  <c r="AN22" i="27" s="1"/>
  <c r="AA11" i="27"/>
  <c r="AA17" i="27" s="1"/>
  <c r="AA22" i="27" s="1"/>
  <c r="D5" i="27"/>
  <c r="T7" i="27"/>
  <c r="T8" i="27" s="1"/>
  <c r="S7" i="27"/>
  <c r="E5" i="27"/>
  <c r="AE7" i="27"/>
  <c r="C5" i="27"/>
  <c r="H7" i="27"/>
  <c r="G11" i="27"/>
  <c r="C9" i="27"/>
  <c r="D9" i="27"/>
  <c r="E9" i="27"/>
  <c r="U17" i="27"/>
  <c r="U22" i="27" s="1"/>
  <c r="U12" i="27"/>
  <c r="D56" i="28"/>
  <c r="D57" i="28" s="1"/>
  <c r="E56" i="28"/>
  <c r="E57" i="28" s="1"/>
  <c r="F56" i="28"/>
  <c r="F57" i="28" s="1"/>
  <c r="L1" i="27"/>
  <c r="J14" i="7"/>
  <c r="E23" i="34" s="1"/>
  <c r="H14" i="7"/>
  <c r="D23" i="34" s="1"/>
  <c r="F14" i="7"/>
  <c r="C23" i="34" s="1"/>
  <c r="AE20" i="7"/>
  <c r="AF55" i="6"/>
  <c r="AB55" i="6"/>
  <c r="BH49" i="6"/>
  <c r="R55" i="6"/>
  <c r="AZ55" i="6"/>
  <c r="AN55" i="6"/>
  <c r="J57" i="6"/>
  <c r="Z55" i="6"/>
  <c r="AD49" i="6"/>
  <c r="AJ55" i="6"/>
  <c r="T55" i="6"/>
  <c r="G47" i="6"/>
  <c r="N56" i="6" s="1"/>
  <c r="AV49" i="6"/>
  <c r="BT55" i="6"/>
  <c r="AH55" i="6"/>
  <c r="X55" i="6"/>
  <c r="AT49" i="6"/>
  <c r="BJ55" i="6"/>
  <c r="BD49" i="6"/>
  <c r="AR49" i="6"/>
  <c r="BZ55" i="6"/>
  <c r="AD55" i="6"/>
  <c r="V55" i="6"/>
  <c r="BB49" i="6"/>
  <c r="AV55" i="6"/>
  <c r="BX49" i="6"/>
  <c r="BH55" i="6"/>
  <c r="BR49" i="6"/>
  <c r="BR55" i="6"/>
  <c r="BD55" i="6"/>
  <c r="AT55" i="6"/>
  <c r="CF49" i="6"/>
  <c r="BP49" i="6"/>
  <c r="V49" i="6"/>
  <c r="CB55" i="6"/>
  <c r="BL55" i="6"/>
  <c r="BB55" i="6"/>
  <c r="AR55" i="6"/>
  <c r="I47" i="6"/>
  <c r="AN56" i="6" s="1"/>
  <c r="BZ49" i="6"/>
  <c r="BJ49" i="6"/>
  <c r="AZ49" i="6"/>
  <c r="AN49" i="6"/>
  <c r="N49" i="6"/>
  <c r="F56" i="6"/>
  <c r="F57" i="6" s="1"/>
  <c r="K47" i="6"/>
  <c r="CF55" i="6"/>
  <c r="BX55" i="6"/>
  <c r="BP55" i="6"/>
  <c r="AJ49" i="6"/>
  <c r="AB49" i="6"/>
  <c r="T49" i="6"/>
  <c r="CD55" i="6"/>
  <c r="BV55" i="6"/>
  <c r="BF55" i="6"/>
  <c r="AX55" i="6"/>
  <c r="AP55" i="6"/>
  <c r="CD49" i="6"/>
  <c r="BV49" i="6"/>
  <c r="BN49" i="6"/>
  <c r="BF49" i="6"/>
  <c r="AX49" i="6"/>
  <c r="AP49" i="6"/>
  <c r="AH49" i="6"/>
  <c r="Z49" i="6"/>
  <c r="R49" i="6"/>
  <c r="CB49" i="6"/>
  <c r="BT49" i="6"/>
  <c r="AF49" i="6"/>
  <c r="X49" i="6"/>
  <c r="D20" i="6"/>
  <c r="CG20" i="6"/>
  <c r="CG21" i="6" s="1"/>
  <c r="CE20" i="6"/>
  <c r="CE21" i="6" s="1"/>
  <c r="CC20" i="6"/>
  <c r="CC21" i="6" s="1"/>
  <c r="CA20" i="6"/>
  <c r="CA21" i="6" s="1"/>
  <c r="BY20" i="6"/>
  <c r="BY21" i="6" s="1"/>
  <c r="BW20" i="6"/>
  <c r="BW21" i="6" s="1"/>
  <c r="BU20" i="6"/>
  <c r="BU21" i="6" s="1"/>
  <c r="BS20" i="6"/>
  <c r="BS21" i="6" s="1"/>
  <c r="BQ20" i="6"/>
  <c r="BQ21" i="6" s="1"/>
  <c r="BO20" i="6"/>
  <c r="BO21" i="6" s="1"/>
  <c r="BM20" i="6"/>
  <c r="BM21" i="6" s="1"/>
  <c r="BK20" i="6"/>
  <c r="BI20" i="6"/>
  <c r="BI21" i="6" s="1"/>
  <c r="BG20" i="6"/>
  <c r="BG21" i="6" s="1"/>
  <c r="BE20" i="6"/>
  <c r="BE21" i="6" s="1"/>
  <c r="BC20" i="6"/>
  <c r="BC21" i="6" s="1"/>
  <c r="BA20" i="6"/>
  <c r="BA21" i="6" s="1"/>
  <c r="AY20" i="6"/>
  <c r="AY21" i="6" s="1"/>
  <c r="AW20" i="6"/>
  <c r="AW21" i="6" s="1"/>
  <c r="AU20" i="6"/>
  <c r="AU21" i="6" s="1"/>
  <c r="AS20" i="6"/>
  <c r="AS21" i="6" s="1"/>
  <c r="AQ20" i="6"/>
  <c r="AQ21" i="6" s="1"/>
  <c r="AO20" i="6"/>
  <c r="AO21" i="6" s="1"/>
  <c r="AM20" i="6"/>
  <c r="AM21" i="6" s="1"/>
  <c r="AK20" i="6"/>
  <c r="AK21" i="6" s="1"/>
  <c r="AI20" i="6"/>
  <c r="AI21" i="6" s="1"/>
  <c r="AG20" i="6"/>
  <c r="AG21" i="6" s="1"/>
  <c r="AE20" i="6"/>
  <c r="AE21" i="6" s="1"/>
  <c r="AC20" i="6"/>
  <c r="AC21" i="6" s="1"/>
  <c r="AA20" i="6"/>
  <c r="AA21" i="6" s="1"/>
  <c r="Y20" i="6"/>
  <c r="Y21" i="6" s="1"/>
  <c r="W20" i="6"/>
  <c r="W21" i="6" s="1"/>
  <c r="U20" i="6"/>
  <c r="U21" i="6" s="1"/>
  <c r="S20" i="6"/>
  <c r="S21" i="6" s="1"/>
  <c r="Q20" i="6"/>
  <c r="Q21" i="6" s="1"/>
  <c r="O20" i="6"/>
  <c r="F20" i="6"/>
  <c r="E20" i="6"/>
  <c r="CF19" i="6"/>
  <c r="CF20" i="6" s="1"/>
  <c r="CF21" i="6" s="1"/>
  <c r="CD19" i="6"/>
  <c r="CB19" i="6"/>
  <c r="BZ19" i="6"/>
  <c r="BZ20" i="6" s="1"/>
  <c r="BZ21" i="6" s="1"/>
  <c r="BX19" i="6"/>
  <c r="BV19" i="6"/>
  <c r="BT19" i="6"/>
  <c r="BR19" i="6"/>
  <c r="BR20" i="6" s="1"/>
  <c r="BR21" i="6" s="1"/>
  <c r="BP19" i="6"/>
  <c r="BP20" i="6" s="1"/>
  <c r="BP21" i="6" s="1"/>
  <c r="BN19" i="6"/>
  <c r="BL19" i="6"/>
  <c r="BJ19" i="6"/>
  <c r="BJ20" i="6" s="1"/>
  <c r="BH19" i="6"/>
  <c r="BF19" i="6"/>
  <c r="BD19" i="6"/>
  <c r="BB19" i="6"/>
  <c r="BB20" i="6" s="1"/>
  <c r="BB21" i="6" s="1"/>
  <c r="AZ19" i="6"/>
  <c r="AZ20" i="6" s="1"/>
  <c r="AZ21" i="6" s="1"/>
  <c r="AX19" i="6"/>
  <c r="AV19" i="6"/>
  <c r="AT19" i="6"/>
  <c r="AT20" i="6" s="1"/>
  <c r="AT21" i="6" s="1"/>
  <c r="AR19" i="6"/>
  <c r="AP19" i="6"/>
  <c r="AN19" i="6"/>
  <c r="AL19" i="6"/>
  <c r="AL20" i="6" s="1"/>
  <c r="AL21" i="6" s="1"/>
  <c r="AJ19" i="6"/>
  <c r="AJ20" i="6" s="1"/>
  <c r="AJ21" i="6" s="1"/>
  <c r="AH19" i="6"/>
  <c r="AF19" i="6"/>
  <c r="AD19" i="6"/>
  <c r="AD20" i="6" s="1"/>
  <c r="AD21" i="6" s="1"/>
  <c r="AB19" i="6"/>
  <c r="Z19" i="6"/>
  <c r="X19" i="6"/>
  <c r="V19" i="6"/>
  <c r="V20" i="6" s="1"/>
  <c r="V21" i="6" s="1"/>
  <c r="T19" i="6"/>
  <c r="T20" i="6" s="1"/>
  <c r="T21" i="6" s="1"/>
  <c r="R19" i="6"/>
  <c r="R20" i="6" s="1"/>
  <c r="P19" i="6"/>
  <c r="N19" i="6"/>
  <c r="N20" i="6" s="1"/>
  <c r="L19" i="6"/>
  <c r="J19" i="6"/>
  <c r="H19" i="6"/>
  <c r="B19" i="6"/>
  <c r="O1" i="7"/>
  <c r="AV29" i="29" l="1"/>
  <c r="AV30" i="29" s="1"/>
  <c r="AV15" i="36"/>
  <c r="AV16" i="36" s="1"/>
  <c r="AV18" i="36" s="1"/>
  <c r="AV32" i="36" s="1"/>
  <c r="AZ29" i="29"/>
  <c r="AZ30" i="29" s="1"/>
  <c r="AZ15" i="36"/>
  <c r="AZ16" i="36" s="1"/>
  <c r="AZ18" i="36" s="1"/>
  <c r="AZ32" i="36" s="1"/>
  <c r="AY29" i="29"/>
  <c r="AY30" i="29" s="1"/>
  <c r="AY15" i="36"/>
  <c r="AY16" i="36" s="1"/>
  <c r="AY18" i="36" s="1"/>
  <c r="AY32" i="36" s="1"/>
  <c r="BB29" i="29"/>
  <c r="BB30" i="29" s="1"/>
  <c r="BB15" i="36"/>
  <c r="BB16" i="36" s="1"/>
  <c r="BB18" i="36" s="1"/>
  <c r="BB32" i="36" s="1"/>
  <c r="AD11" i="27"/>
  <c r="N11" i="27"/>
  <c r="N12" i="27" s="1"/>
  <c r="AI11" i="27"/>
  <c r="AI17" i="27" s="1"/>
  <c r="AI22" i="27" s="1"/>
  <c r="D10" i="35"/>
  <c r="AG11" i="27"/>
  <c r="Z11" i="27"/>
  <c r="Z17" i="27" s="1"/>
  <c r="Z22" i="27" s="1"/>
  <c r="I11" i="27"/>
  <c r="I17" i="27" s="1"/>
  <c r="I22" i="27" s="1"/>
  <c r="I23" i="27" s="1"/>
  <c r="AM11" i="27"/>
  <c r="AM12" i="27" s="1"/>
  <c r="AP11" i="27"/>
  <c r="AP17" i="27" s="1"/>
  <c r="AP22" i="27" s="1"/>
  <c r="AB11" i="27"/>
  <c r="L11" i="27"/>
  <c r="L17" i="27" s="1"/>
  <c r="L22" i="27" s="1"/>
  <c r="AI12" i="27"/>
  <c r="X11" i="27"/>
  <c r="X12" i="27" s="1"/>
  <c r="K11" i="27"/>
  <c r="K17" i="27" s="1"/>
  <c r="K22" i="27" s="1"/>
  <c r="AK11" i="27"/>
  <c r="AK12" i="27" s="1"/>
  <c r="F10" i="35"/>
  <c r="D7" i="27"/>
  <c r="AH11" i="27"/>
  <c r="AH12" i="27" s="1"/>
  <c r="AL12" i="27"/>
  <c r="AJ12" i="27"/>
  <c r="R17" i="27"/>
  <c r="R22" i="27" s="1"/>
  <c r="E8" i="35"/>
  <c r="E10" i="35"/>
  <c r="AO11" i="27"/>
  <c r="AO17" i="27" s="1"/>
  <c r="AO22" i="27" s="1"/>
  <c r="AF11" i="27"/>
  <c r="V11" i="27"/>
  <c r="W11" i="27"/>
  <c r="J8" i="27"/>
  <c r="J11" i="27"/>
  <c r="Z12" i="27"/>
  <c r="E7" i="27"/>
  <c r="E8" i="27" s="1"/>
  <c r="Y11" i="27"/>
  <c r="Y12" i="27" s="1"/>
  <c r="O11" i="27"/>
  <c r="O12" i="27" s="1"/>
  <c r="F8" i="35"/>
  <c r="M11" i="27"/>
  <c r="D8" i="35"/>
  <c r="AC11" i="27"/>
  <c r="G8" i="27"/>
  <c r="C7" i="27"/>
  <c r="C8" i="27" s="1"/>
  <c r="P11" i="27"/>
  <c r="Q11" i="27"/>
  <c r="AV206" i="6"/>
  <c r="AV208" i="6"/>
  <c r="Q1" i="7"/>
  <c r="I1" i="31"/>
  <c r="J1" i="30"/>
  <c r="I1" i="28"/>
  <c r="AR29" i="29"/>
  <c r="BD119" i="30"/>
  <c r="BC28" i="29"/>
  <c r="AV119" i="30"/>
  <c r="AU28" i="29"/>
  <c r="AT119" i="30"/>
  <c r="AS28" i="29"/>
  <c r="BB119" i="30"/>
  <c r="BA28" i="29"/>
  <c r="AY119" i="30"/>
  <c r="AX28" i="29"/>
  <c r="AU119" i="30"/>
  <c r="AT28" i="29"/>
  <c r="AX119" i="30"/>
  <c r="AW28" i="29"/>
  <c r="AS119" i="30"/>
  <c r="G118" i="30"/>
  <c r="G119" i="30" s="1"/>
  <c r="D8" i="27"/>
  <c r="X17" i="27"/>
  <c r="X22" i="27" s="1"/>
  <c r="G184" i="6"/>
  <c r="AL184" i="6"/>
  <c r="AJ212" i="6"/>
  <c r="G212" i="6" s="1"/>
  <c r="AR192" i="6"/>
  <c r="AV198" i="6"/>
  <c r="AV200" i="6"/>
  <c r="F21" i="6"/>
  <c r="E12" i="7"/>
  <c r="D21" i="6"/>
  <c r="C12" i="7"/>
  <c r="D12" i="7"/>
  <c r="E21" i="6"/>
  <c r="F58" i="6"/>
  <c r="E7" i="7"/>
  <c r="N17" i="27"/>
  <c r="N22" i="27" s="1"/>
  <c r="AA12" i="27"/>
  <c r="AP12" i="27"/>
  <c r="AN12" i="27"/>
  <c r="H8" i="27"/>
  <c r="H11" i="27"/>
  <c r="S8" i="27"/>
  <c r="S11" i="27"/>
  <c r="AG17" i="27"/>
  <c r="AG22" i="27" s="1"/>
  <c r="AG12" i="27"/>
  <c r="AE8" i="27"/>
  <c r="AE11" i="27"/>
  <c r="G17" i="27"/>
  <c r="G12" i="27"/>
  <c r="T11" i="27"/>
  <c r="Z18" i="27"/>
  <c r="L18" i="27"/>
  <c r="K18" i="27"/>
  <c r="AL18" i="27"/>
  <c r="AA18" i="27"/>
  <c r="U18" i="27"/>
  <c r="AP18" i="27"/>
  <c r="AN18" i="27"/>
  <c r="AJ18" i="27"/>
  <c r="M1" i="27"/>
  <c r="AC20" i="7"/>
  <c r="AG20" i="7"/>
  <c r="P56" i="6"/>
  <c r="X56" i="6"/>
  <c r="V56" i="6"/>
  <c r="AL56" i="6"/>
  <c r="AD56" i="6"/>
  <c r="Z56" i="6"/>
  <c r="AP56" i="6"/>
  <c r="AF56" i="6"/>
  <c r="AJ56" i="6"/>
  <c r="BD56" i="6"/>
  <c r="R56" i="6"/>
  <c r="AB56" i="6"/>
  <c r="AH56" i="6"/>
  <c r="T56" i="6"/>
  <c r="AZ56" i="6"/>
  <c r="BB56" i="6"/>
  <c r="AR56" i="6"/>
  <c r="AV56" i="6"/>
  <c r="AT56" i="6"/>
  <c r="BF56" i="6"/>
  <c r="G55" i="6"/>
  <c r="I55" i="6"/>
  <c r="K55" i="6"/>
  <c r="BH56" i="6"/>
  <c r="AX56" i="6"/>
  <c r="BL56" i="6"/>
  <c r="BT56" i="6"/>
  <c r="CB56" i="6"/>
  <c r="BN56" i="6"/>
  <c r="BV56" i="6"/>
  <c r="CD56" i="6"/>
  <c r="BP56" i="6"/>
  <c r="BX56" i="6"/>
  <c r="CF56" i="6"/>
  <c r="BJ56" i="6"/>
  <c r="BR56" i="6"/>
  <c r="BZ56" i="6"/>
  <c r="L20" i="6"/>
  <c r="AB20" i="6"/>
  <c r="AB21" i="6" s="1"/>
  <c r="AR20" i="6"/>
  <c r="AR21" i="6" s="1"/>
  <c r="BH20" i="6"/>
  <c r="BH21" i="6" s="1"/>
  <c r="BX20" i="6"/>
  <c r="BX21" i="6" s="1"/>
  <c r="H20" i="6"/>
  <c r="G19" i="6"/>
  <c r="X20" i="6"/>
  <c r="X21" i="6" s="1"/>
  <c r="AF20" i="6"/>
  <c r="AF21" i="6" s="1"/>
  <c r="I19" i="6"/>
  <c r="AV20" i="6"/>
  <c r="AV21" i="6" s="1"/>
  <c r="BD20" i="6"/>
  <c r="BD21" i="6" s="1"/>
  <c r="K19" i="6"/>
  <c r="BT20" i="6"/>
  <c r="BT21" i="6" s="1"/>
  <c r="CB20" i="6"/>
  <c r="CB21" i="6" s="1"/>
  <c r="R21" i="6"/>
  <c r="AH20" i="6"/>
  <c r="AH21" i="6" s="1"/>
  <c r="AX20" i="6"/>
  <c r="AX21" i="6" s="1"/>
  <c r="BN20" i="6"/>
  <c r="BN21" i="6" s="1"/>
  <c r="CD20" i="6"/>
  <c r="CD21" i="6" s="1"/>
  <c r="J20" i="6"/>
  <c r="N21" i="6"/>
  <c r="BJ21" i="6"/>
  <c r="P20" i="6"/>
  <c r="P21" i="6" s="1"/>
  <c r="BL20" i="6"/>
  <c r="BL21" i="6" s="1"/>
  <c r="Z20" i="6"/>
  <c r="Z21" i="6" s="1"/>
  <c r="AP20" i="6"/>
  <c r="AP21" i="6" s="1"/>
  <c r="BF20" i="6"/>
  <c r="BF21" i="6" s="1"/>
  <c r="BV20" i="6"/>
  <c r="BV21" i="6" s="1"/>
  <c r="AN20" i="6"/>
  <c r="AN21" i="6" s="1"/>
  <c r="O21" i="6"/>
  <c r="BK21" i="6"/>
  <c r="CF3" i="7"/>
  <c r="CF5" i="7" s="1"/>
  <c r="CD3" i="7"/>
  <c r="CD5" i="7" s="1"/>
  <c r="CB3" i="7"/>
  <c r="CB5" i="7" s="1"/>
  <c r="BZ3" i="7"/>
  <c r="BZ5" i="7" s="1"/>
  <c r="BX3" i="7"/>
  <c r="BX5" i="7" s="1"/>
  <c r="BV3" i="7"/>
  <c r="BV5" i="7" s="1"/>
  <c r="BT3" i="7"/>
  <c r="BT5" i="7" s="1"/>
  <c r="BR3" i="7"/>
  <c r="BR5" i="7" s="1"/>
  <c r="BP3" i="7"/>
  <c r="BP5" i="7" s="1"/>
  <c r="BN3" i="7"/>
  <c r="BN5" i="7" s="1"/>
  <c r="BL3" i="7"/>
  <c r="BL5" i="7" s="1"/>
  <c r="BJ3" i="7"/>
  <c r="BJ5" i="7" s="1"/>
  <c r="BH3" i="7"/>
  <c r="BH5" i="7" s="1"/>
  <c r="BF3" i="7"/>
  <c r="BF5" i="7" s="1"/>
  <c r="BD3" i="7"/>
  <c r="BD5" i="7" s="1"/>
  <c r="BB3" i="7"/>
  <c r="BB5" i="7" s="1"/>
  <c r="AZ3" i="7"/>
  <c r="AZ5" i="7" s="1"/>
  <c r="AX3" i="7"/>
  <c r="AX5" i="7" s="1"/>
  <c r="AV3" i="7"/>
  <c r="AV5" i="7" s="1"/>
  <c r="AT3" i="7"/>
  <c r="AT5" i="7" s="1"/>
  <c r="AR3" i="7"/>
  <c r="AR5" i="7" s="1"/>
  <c r="AP3" i="7"/>
  <c r="AP5" i="7" s="1"/>
  <c r="AN3" i="7"/>
  <c r="AN5" i="7" s="1"/>
  <c r="AL3" i="7"/>
  <c r="AL5" i="7" s="1"/>
  <c r="AJ3" i="7"/>
  <c r="AJ5" i="7" s="1"/>
  <c r="AH3" i="7"/>
  <c r="AH5" i="7" s="1"/>
  <c r="AF3" i="7"/>
  <c r="AF5" i="7" s="1"/>
  <c r="AD3" i="7"/>
  <c r="AD5" i="7" s="1"/>
  <c r="AB3" i="7"/>
  <c r="AB5" i="7" s="1"/>
  <c r="Z3" i="7"/>
  <c r="Z5" i="7" s="1"/>
  <c r="X3" i="7"/>
  <c r="X5" i="7" s="1"/>
  <c r="V3" i="7"/>
  <c r="V5" i="7" s="1"/>
  <c r="T3" i="7"/>
  <c r="T5" i="7" s="1"/>
  <c r="R3" i="7"/>
  <c r="P3" i="7"/>
  <c r="P5" i="7" s="1"/>
  <c r="N3" i="7"/>
  <c r="N5" i="7" s="1"/>
  <c r="E3" i="7"/>
  <c r="D3" i="7"/>
  <c r="C3" i="7"/>
  <c r="C5" i="7" s="1"/>
  <c r="O11" i="6"/>
  <c r="L10" i="6"/>
  <c r="F69" i="6"/>
  <c r="F74" i="6" s="1"/>
  <c r="D69" i="6"/>
  <c r="D74" i="6" s="1"/>
  <c r="E69" i="6"/>
  <c r="E74" i="6" s="1"/>
  <c r="E9" i="7"/>
  <c r="BR10" i="6"/>
  <c r="BT10" i="6"/>
  <c r="BV10" i="6"/>
  <c r="BX10" i="6"/>
  <c r="BZ10" i="6"/>
  <c r="CB10" i="6"/>
  <c r="CC12" i="6" s="1"/>
  <c r="CD10" i="6"/>
  <c r="CF10" i="6"/>
  <c r="BS11" i="6"/>
  <c r="BU11" i="6"/>
  <c r="BW11" i="6"/>
  <c r="BY11" i="6"/>
  <c r="CA11" i="6"/>
  <c r="CC11" i="6"/>
  <c r="CE11" i="6"/>
  <c r="CG11" i="6"/>
  <c r="F11" i="6"/>
  <c r="E11" i="6"/>
  <c r="K63" i="6"/>
  <c r="K64" i="6" s="1"/>
  <c r="I63" i="6"/>
  <c r="I64" i="6" s="1"/>
  <c r="BQ11" i="6"/>
  <c r="BO11" i="6"/>
  <c r="BM11" i="6"/>
  <c r="BK11" i="6"/>
  <c r="BI11" i="6"/>
  <c r="BG11" i="6"/>
  <c r="BE11" i="6"/>
  <c r="BC11" i="6"/>
  <c r="BA11" i="6"/>
  <c r="AY11" i="6"/>
  <c r="AW11" i="6"/>
  <c r="AU11" i="6"/>
  <c r="AS11" i="6"/>
  <c r="AQ11" i="6"/>
  <c r="AO11" i="6"/>
  <c r="AM11" i="6"/>
  <c r="AK11" i="6"/>
  <c r="AI11" i="6"/>
  <c r="AG11" i="6"/>
  <c r="AE11" i="6"/>
  <c r="AC11" i="6"/>
  <c r="AA11" i="6"/>
  <c r="Y11" i="6"/>
  <c r="W11" i="6"/>
  <c r="U11" i="6"/>
  <c r="BP10" i="6"/>
  <c r="BQ12" i="6" s="1"/>
  <c r="BN10" i="6"/>
  <c r="BL10" i="6"/>
  <c r="BJ10" i="6"/>
  <c r="BH10" i="6"/>
  <c r="BF10" i="6"/>
  <c r="BD10" i="6"/>
  <c r="BB10" i="6"/>
  <c r="AZ10" i="6"/>
  <c r="AX10" i="6"/>
  <c r="AV10" i="6"/>
  <c r="AT10" i="6"/>
  <c r="AR10" i="6"/>
  <c r="AP10" i="6"/>
  <c r="AN10" i="6"/>
  <c r="AL10" i="6"/>
  <c r="AJ10" i="6"/>
  <c r="AH10" i="6"/>
  <c r="AF10" i="6"/>
  <c r="AD10" i="6"/>
  <c r="AB10" i="6"/>
  <c r="X10" i="6"/>
  <c r="V10" i="6"/>
  <c r="T10" i="6"/>
  <c r="R10" i="6"/>
  <c r="P10" i="6"/>
  <c r="H10" i="6"/>
  <c r="AT29" i="29" l="1"/>
  <c r="AT30" i="29" s="1"/>
  <c r="AT15" i="36"/>
  <c r="AT16" i="36" s="1"/>
  <c r="AT18" i="36" s="1"/>
  <c r="AT32" i="36" s="1"/>
  <c r="BA29" i="29"/>
  <c r="BA30" i="29" s="1"/>
  <c r="BA15" i="36"/>
  <c r="BA16" i="36" s="1"/>
  <c r="BA18" i="36" s="1"/>
  <c r="BA32" i="36" s="1"/>
  <c r="AU29" i="29"/>
  <c r="AU30" i="29" s="1"/>
  <c r="AU15" i="36"/>
  <c r="AU16" i="36" s="1"/>
  <c r="AU18" i="36" s="1"/>
  <c r="AU32" i="36" s="1"/>
  <c r="AW29" i="29"/>
  <c r="AW30" i="29" s="1"/>
  <c r="AW15" i="36"/>
  <c r="AW16" i="36" s="1"/>
  <c r="AW18" i="36" s="1"/>
  <c r="AW32" i="36" s="1"/>
  <c r="AX29" i="29"/>
  <c r="AX30" i="29" s="1"/>
  <c r="AX15" i="36"/>
  <c r="AX16" i="36" s="1"/>
  <c r="AX18" i="36" s="1"/>
  <c r="AX32" i="36" s="1"/>
  <c r="AS29" i="29"/>
  <c r="AS30" i="29" s="1"/>
  <c r="AS15" i="36"/>
  <c r="AS16" i="36" s="1"/>
  <c r="AS18" i="36" s="1"/>
  <c r="AS32" i="36" s="1"/>
  <c r="BC29" i="29"/>
  <c r="BC30" i="29" s="1"/>
  <c r="BC15" i="36"/>
  <c r="BC16" i="36" s="1"/>
  <c r="BC18" i="36" s="1"/>
  <c r="BC32" i="36" s="1"/>
  <c r="AI18" i="27"/>
  <c r="AM17" i="27"/>
  <c r="AM22" i="27" s="1"/>
  <c r="AK17" i="27"/>
  <c r="I18" i="27"/>
  <c r="I12" i="27"/>
  <c r="L12" i="27"/>
  <c r="AD17" i="27"/>
  <c r="AD12" i="27"/>
  <c r="AB17" i="27"/>
  <c r="AB12" i="27"/>
  <c r="K12" i="27"/>
  <c r="AH17" i="27"/>
  <c r="AH22" i="27" s="1"/>
  <c r="R18" i="27"/>
  <c r="I5" i="7"/>
  <c r="K5" i="7"/>
  <c r="AH18" i="27"/>
  <c r="AO12" i="27"/>
  <c r="X18" i="27"/>
  <c r="N18" i="27"/>
  <c r="C11" i="27"/>
  <c r="E11" i="27"/>
  <c r="D11" i="27"/>
  <c r="O17" i="27"/>
  <c r="O18" i="27" s="1"/>
  <c r="Y17" i="27"/>
  <c r="Y22" i="27" s="1"/>
  <c r="AO18" i="27"/>
  <c r="M12" i="27"/>
  <c r="M17" i="27"/>
  <c r="AF12" i="27"/>
  <c r="AF17" i="27"/>
  <c r="Q17" i="27"/>
  <c r="Q12" i="27"/>
  <c r="AC12" i="27"/>
  <c r="AC17" i="27"/>
  <c r="W17" i="27"/>
  <c r="W12" i="27"/>
  <c r="P17" i="27"/>
  <c r="P12" i="27"/>
  <c r="G22" i="27"/>
  <c r="J12" i="27"/>
  <c r="J17" i="27"/>
  <c r="V12" i="27"/>
  <c r="V17" i="27"/>
  <c r="AX206" i="6"/>
  <c r="AX208" i="6"/>
  <c r="S1" i="7"/>
  <c r="J1" i="31"/>
  <c r="K1" i="30"/>
  <c r="J1" i="28"/>
  <c r="R5" i="7"/>
  <c r="G5" i="7" s="1"/>
  <c r="F29" i="29"/>
  <c r="F30" i="29" s="1"/>
  <c r="AR30" i="29"/>
  <c r="F28" i="29"/>
  <c r="AN184" i="6"/>
  <c r="AL212" i="6"/>
  <c r="AX198" i="6"/>
  <c r="AX200" i="6"/>
  <c r="AV210" i="6"/>
  <c r="AT192" i="6"/>
  <c r="Y3" i="7"/>
  <c r="AA12" i="6"/>
  <c r="AW3" i="7"/>
  <c r="AY12" i="6"/>
  <c r="BE3" i="7"/>
  <c r="BG12" i="6"/>
  <c r="CC3" i="7"/>
  <c r="CE12" i="6"/>
  <c r="BU3" i="7"/>
  <c r="BW12" i="6"/>
  <c r="S3" i="7"/>
  <c r="U12" i="6"/>
  <c r="AA3" i="7"/>
  <c r="AC12" i="6"/>
  <c r="AI3" i="7"/>
  <c r="AK12" i="6"/>
  <c r="AQ3" i="7"/>
  <c r="AS12" i="6"/>
  <c r="AY3" i="7"/>
  <c r="BA12" i="6"/>
  <c r="BG3" i="7"/>
  <c r="BI12" i="6"/>
  <c r="BS3" i="7"/>
  <c r="BU12" i="6"/>
  <c r="Q3" i="7"/>
  <c r="T11" i="6"/>
  <c r="S12" i="6"/>
  <c r="AO3" i="7"/>
  <c r="AQ12" i="6"/>
  <c r="BM3" i="7"/>
  <c r="BO12" i="6"/>
  <c r="D8" i="7"/>
  <c r="E75" i="6"/>
  <c r="O12" i="6"/>
  <c r="P11" i="6"/>
  <c r="U3" i="7"/>
  <c r="W12" i="6"/>
  <c r="AC3" i="7"/>
  <c r="AE12" i="6"/>
  <c r="AK3" i="7"/>
  <c r="AM12" i="6"/>
  <c r="AS3" i="7"/>
  <c r="AU12" i="6"/>
  <c r="BA3" i="7"/>
  <c r="BC12" i="6"/>
  <c r="BI3" i="7"/>
  <c r="BK12" i="6"/>
  <c r="BY3" i="7"/>
  <c r="CA12" i="6"/>
  <c r="BQ3" i="7"/>
  <c r="BS12" i="6"/>
  <c r="E8" i="7"/>
  <c r="F75" i="6"/>
  <c r="AG3" i="7"/>
  <c r="AI12" i="6"/>
  <c r="O3" i="7"/>
  <c r="R11" i="6"/>
  <c r="Q12" i="6"/>
  <c r="W3" i="7"/>
  <c r="Y12" i="6"/>
  <c r="AE3" i="7"/>
  <c r="AG12" i="6"/>
  <c r="AM3" i="7"/>
  <c r="AO12" i="6"/>
  <c r="AU3" i="7"/>
  <c r="AW12" i="6"/>
  <c r="BC3" i="7"/>
  <c r="BE12" i="6"/>
  <c r="BK3" i="7"/>
  <c r="BM12" i="6"/>
  <c r="CE3" i="7"/>
  <c r="CG12" i="6"/>
  <c r="BW3" i="7"/>
  <c r="BY12" i="6"/>
  <c r="N11" i="6"/>
  <c r="L32" i="6"/>
  <c r="D12" i="27"/>
  <c r="C12" i="27"/>
  <c r="AM18" i="27"/>
  <c r="AE17" i="27"/>
  <c r="AE12" i="27"/>
  <c r="S12" i="27"/>
  <c r="S17" i="27"/>
  <c r="T17" i="27"/>
  <c r="T22" i="27" s="1"/>
  <c r="T12" i="27"/>
  <c r="H17" i="27"/>
  <c r="H22" i="27" s="1"/>
  <c r="H12" i="27"/>
  <c r="G18" i="27"/>
  <c r="AG18" i="27"/>
  <c r="N1" i="27"/>
  <c r="AI20" i="7"/>
  <c r="H11" i="6"/>
  <c r="H32" i="6"/>
  <c r="E5" i="7"/>
  <c r="D5" i="7"/>
  <c r="G56" i="6"/>
  <c r="I56" i="6"/>
  <c r="J21" i="6"/>
  <c r="L21" i="6"/>
  <c r="C8" i="7"/>
  <c r="D75" i="6"/>
  <c r="H21" i="6"/>
  <c r="K56" i="6"/>
  <c r="BT11" i="6"/>
  <c r="CB11" i="6"/>
  <c r="G20" i="6"/>
  <c r="BR11" i="6"/>
  <c r="BO3" i="7"/>
  <c r="I20" i="6"/>
  <c r="K20" i="6"/>
  <c r="CA3" i="7"/>
  <c r="M3" i="7"/>
  <c r="D4" i="7"/>
  <c r="K10" i="6"/>
  <c r="K32" i="6" s="1"/>
  <c r="BV11" i="6"/>
  <c r="L11" i="6"/>
  <c r="CD11" i="6"/>
  <c r="CF11" i="6"/>
  <c r="BZ11" i="6"/>
  <c r="BX11" i="6"/>
  <c r="I10" i="6"/>
  <c r="I32" i="6" s="1"/>
  <c r="J11" i="6"/>
  <c r="AB11" i="6"/>
  <c r="AJ11" i="6"/>
  <c r="AR11" i="6"/>
  <c r="AZ11" i="6"/>
  <c r="BH11" i="6"/>
  <c r="BP11" i="6"/>
  <c r="AN11" i="6"/>
  <c r="BL11" i="6"/>
  <c r="V11" i="6"/>
  <c r="Z11" i="6"/>
  <c r="AD11" i="6"/>
  <c r="AH11" i="6"/>
  <c r="AL11" i="6"/>
  <c r="AP11" i="6"/>
  <c r="AT11" i="6"/>
  <c r="AX11" i="6"/>
  <c r="BB11" i="6"/>
  <c r="BF11" i="6"/>
  <c r="BJ11" i="6"/>
  <c r="BN11" i="6"/>
  <c r="X11" i="6"/>
  <c r="AF11" i="6"/>
  <c r="AV11" i="6"/>
  <c r="BD11" i="6"/>
  <c r="G10" i="6"/>
  <c r="F1" i="6"/>
  <c r="E1" i="6"/>
  <c r="D1" i="6"/>
  <c r="AD22" i="27" l="1"/>
  <c r="AD18" i="27"/>
  <c r="AK22" i="27"/>
  <c r="AK23" i="27" s="1"/>
  <c r="AK18" i="27"/>
  <c r="AB22" i="27"/>
  <c r="AB18" i="27"/>
  <c r="O22" i="27"/>
  <c r="E12" i="27"/>
  <c r="Y18" i="27"/>
  <c r="J18" i="27"/>
  <c r="J22" i="27"/>
  <c r="J23" i="27" s="1"/>
  <c r="P22" i="27"/>
  <c r="P23" i="27" s="1"/>
  <c r="P18" i="27"/>
  <c r="AC22" i="27"/>
  <c r="AC18" i="27"/>
  <c r="AF22" i="27"/>
  <c r="AF23" i="27" s="1"/>
  <c r="AF18" i="27"/>
  <c r="V22" i="27"/>
  <c r="V23" i="27" s="1"/>
  <c r="V18" i="27"/>
  <c r="C17" i="27"/>
  <c r="C18" i="27" s="1"/>
  <c r="W22" i="27"/>
  <c r="W23" i="27" s="1"/>
  <c r="W18" i="27"/>
  <c r="M22" i="27"/>
  <c r="M18" i="27"/>
  <c r="Q22" i="27"/>
  <c r="Q23" i="27" s="1"/>
  <c r="Q18" i="27"/>
  <c r="AX210" i="6"/>
  <c r="AZ206" i="6"/>
  <c r="AZ208" i="6"/>
  <c r="U1" i="7"/>
  <c r="K1" i="31"/>
  <c r="L1" i="30"/>
  <c r="K1" i="28"/>
  <c r="CA5" i="7"/>
  <c r="BY6" i="20"/>
  <c r="BW5" i="7"/>
  <c r="BU6" i="20"/>
  <c r="AU5" i="7"/>
  <c r="AS6" i="20"/>
  <c r="Q5" i="7"/>
  <c r="O6" i="20"/>
  <c r="AQ5" i="7"/>
  <c r="AO6" i="20"/>
  <c r="BE5" i="7"/>
  <c r="BC6" i="20"/>
  <c r="O5" i="7"/>
  <c r="M6" i="20"/>
  <c r="BY5" i="7"/>
  <c r="BW6" i="20"/>
  <c r="AK5" i="7"/>
  <c r="AI6" i="20"/>
  <c r="CE5" i="7"/>
  <c r="CC6" i="20"/>
  <c r="BC5" i="7"/>
  <c r="BA6" i="20"/>
  <c r="AM5" i="7"/>
  <c r="AK6" i="20"/>
  <c r="W5" i="7"/>
  <c r="U6" i="20"/>
  <c r="BS5" i="7"/>
  <c r="BQ6" i="20"/>
  <c r="AY5" i="7"/>
  <c r="AW6" i="20"/>
  <c r="AI5" i="7"/>
  <c r="AG6" i="20"/>
  <c r="S5" i="7"/>
  <c r="Q6" i="20"/>
  <c r="CC5" i="7"/>
  <c r="CA6" i="20"/>
  <c r="AW5" i="7"/>
  <c r="AU6" i="20"/>
  <c r="BK5" i="7"/>
  <c r="BI6" i="20"/>
  <c r="AE5" i="7"/>
  <c r="AC6" i="20"/>
  <c r="BG5" i="7"/>
  <c r="BE6" i="20"/>
  <c r="AA5" i="7"/>
  <c r="Y6" i="20"/>
  <c r="BU5" i="7"/>
  <c r="BS6" i="20"/>
  <c r="Y5" i="7"/>
  <c r="W6" i="20"/>
  <c r="BA5" i="7"/>
  <c r="AY6" i="20"/>
  <c r="U5" i="7"/>
  <c r="S6" i="20"/>
  <c r="AO5" i="7"/>
  <c r="AM6" i="20"/>
  <c r="M5" i="7"/>
  <c r="K6" i="20"/>
  <c r="BO5" i="7"/>
  <c r="BM6" i="20"/>
  <c r="AG5" i="7"/>
  <c r="AE6" i="20"/>
  <c r="BQ5" i="7"/>
  <c r="BO6" i="20"/>
  <c r="BI5" i="7"/>
  <c r="BG6" i="20"/>
  <c r="AS5" i="7"/>
  <c r="AQ6" i="20"/>
  <c r="AC5" i="7"/>
  <c r="AA6" i="20"/>
  <c r="BM5" i="7"/>
  <c r="BK6" i="20"/>
  <c r="AE22" i="27"/>
  <c r="E17" i="27"/>
  <c r="E18" i="27" s="1"/>
  <c r="D17" i="27"/>
  <c r="D18" i="27" s="1"/>
  <c r="S22" i="27"/>
  <c r="AP184" i="6"/>
  <c r="AN212" i="6"/>
  <c r="AZ200" i="6"/>
  <c r="AZ198" i="6"/>
  <c r="AV192" i="6"/>
  <c r="I11" i="6"/>
  <c r="G32" i="6"/>
  <c r="S18" i="27"/>
  <c r="H18" i="27"/>
  <c r="T18" i="27"/>
  <c r="AE18" i="27"/>
  <c r="AL23" i="27"/>
  <c r="AB23" i="27"/>
  <c r="K23" i="27"/>
  <c r="AD23" i="27"/>
  <c r="AH23" i="27"/>
  <c r="Z23" i="27"/>
  <c r="R23" i="27"/>
  <c r="AP23" i="27"/>
  <c r="AJ23" i="27"/>
  <c r="Y23" i="27"/>
  <c r="N23" i="27"/>
  <c r="O23" i="27"/>
  <c r="AC23" i="27"/>
  <c r="AO23" i="27"/>
  <c r="M23" i="27"/>
  <c r="U23" i="27"/>
  <c r="AN23" i="27"/>
  <c r="AA23" i="27"/>
  <c r="AI23" i="27"/>
  <c r="L23" i="27"/>
  <c r="X23" i="27"/>
  <c r="O1" i="27"/>
  <c r="I21" i="6"/>
  <c r="K21" i="6"/>
  <c r="G21" i="6"/>
  <c r="K11" i="6"/>
  <c r="G11" i="6"/>
  <c r="J5" i="7" l="1"/>
  <c r="H5" i="7"/>
  <c r="F5" i="7"/>
  <c r="C22" i="27"/>
  <c r="D98" i="28" s="1"/>
  <c r="P98" i="28" s="1"/>
  <c r="E22" i="27"/>
  <c r="F99" i="28" s="1"/>
  <c r="D22" i="27"/>
  <c r="E98" i="28" s="1"/>
  <c r="BB206" i="6"/>
  <c r="BB208" i="6"/>
  <c r="W1" i="7"/>
  <c r="L1" i="31"/>
  <c r="M1" i="30"/>
  <c r="L1" i="28"/>
  <c r="R117" i="30"/>
  <c r="P117" i="30"/>
  <c r="L117" i="30"/>
  <c r="S117" i="30"/>
  <c r="O117" i="30"/>
  <c r="J117" i="30"/>
  <c r="Q117" i="30"/>
  <c r="T117" i="30"/>
  <c r="N117" i="30"/>
  <c r="K117" i="30"/>
  <c r="M117" i="30"/>
  <c r="I117" i="30"/>
  <c r="R116" i="30"/>
  <c r="N116" i="30"/>
  <c r="M116" i="30"/>
  <c r="K116" i="30"/>
  <c r="Q116" i="30"/>
  <c r="L116" i="30"/>
  <c r="O116" i="30"/>
  <c r="I116" i="30"/>
  <c r="T116" i="30"/>
  <c r="P116" i="30"/>
  <c r="S116" i="30"/>
  <c r="J116" i="30"/>
  <c r="AR184" i="6"/>
  <c r="AP212" i="6"/>
  <c r="AX192" i="6"/>
  <c r="AZ210" i="6"/>
  <c r="BB200" i="6"/>
  <c r="BB198" i="6"/>
  <c r="BB210" i="6" s="1"/>
  <c r="AM23" i="27"/>
  <c r="AG23" i="27"/>
  <c r="G23" i="27"/>
  <c r="E23" i="27"/>
  <c r="P1" i="27"/>
  <c r="AK20" i="7"/>
  <c r="CD18" i="20"/>
  <c r="CB18" i="20"/>
  <c r="BZ18" i="20"/>
  <c r="BX18" i="20"/>
  <c r="BV18" i="20"/>
  <c r="BT18" i="20"/>
  <c r="BR18" i="20"/>
  <c r="BP18" i="20"/>
  <c r="BN18" i="20"/>
  <c r="BL18" i="20"/>
  <c r="BJ18" i="20"/>
  <c r="BH18" i="20"/>
  <c r="BF18" i="20"/>
  <c r="BD18" i="20"/>
  <c r="BB18" i="20"/>
  <c r="AZ18" i="20"/>
  <c r="AX18" i="20"/>
  <c r="AV18" i="20"/>
  <c r="AT18" i="20"/>
  <c r="AR18" i="20"/>
  <c r="AP18" i="20"/>
  <c r="AN18" i="20"/>
  <c r="AL18" i="20"/>
  <c r="AJ18" i="20"/>
  <c r="AH18" i="20"/>
  <c r="AF18" i="20"/>
  <c r="AD18" i="20"/>
  <c r="AB18" i="20"/>
  <c r="Z18" i="20"/>
  <c r="X18" i="20"/>
  <c r="V18" i="20"/>
  <c r="T18" i="20"/>
  <c r="R18" i="20"/>
  <c r="P18" i="20"/>
  <c r="N18" i="20"/>
  <c r="L18" i="20"/>
  <c r="S98" i="28" l="1"/>
  <c r="Q98" i="28"/>
  <c r="M98" i="28"/>
  <c r="K98" i="28"/>
  <c r="I98" i="28"/>
  <c r="F98" i="28"/>
  <c r="C23" i="27"/>
  <c r="R98" i="28"/>
  <c r="J98" i="28"/>
  <c r="D99" i="28"/>
  <c r="O98" i="28"/>
  <c r="L98" i="28"/>
  <c r="H98" i="28"/>
  <c r="N98" i="28"/>
  <c r="R99" i="28"/>
  <c r="J99" i="28"/>
  <c r="O99" i="28"/>
  <c r="O100" i="28" s="1"/>
  <c r="O101" i="28" s="1"/>
  <c r="D23" i="27"/>
  <c r="L99" i="28"/>
  <c r="E99" i="28"/>
  <c r="T99" i="28" s="1"/>
  <c r="BD208" i="6"/>
  <c r="BD206" i="6"/>
  <c r="E18" i="20"/>
  <c r="G18" i="20"/>
  <c r="I18" i="20"/>
  <c r="AI98" i="28"/>
  <c r="AM98" i="28"/>
  <c r="AQ98" i="28"/>
  <c r="AJ98" i="28"/>
  <c r="AN98" i="28"/>
  <c r="AR98" i="28"/>
  <c r="AK98" i="28"/>
  <c r="AO98" i="28"/>
  <c r="AG98" i="28"/>
  <c r="AH98" i="28"/>
  <c r="AL98" i="28"/>
  <c r="AP98" i="28"/>
  <c r="Y1" i="7"/>
  <c r="M1" i="31"/>
  <c r="N1" i="30"/>
  <c r="M1" i="28"/>
  <c r="R118" i="30"/>
  <c r="Q28" i="29" s="1"/>
  <c r="Q29" i="29" s="1"/>
  <c r="Q30" i="29" s="1"/>
  <c r="P118" i="30"/>
  <c r="O28" i="29" s="1"/>
  <c r="I118" i="30"/>
  <c r="H28" i="29" s="1"/>
  <c r="H29" i="29" s="1"/>
  <c r="H30" i="29" s="1"/>
  <c r="R119" i="30"/>
  <c r="AN99" i="28"/>
  <c r="AQ99" i="28"/>
  <c r="AI99" i="28"/>
  <c r="AR99" i="28"/>
  <c r="AH99" i="28"/>
  <c r="AO99" i="28"/>
  <c r="AG99" i="28"/>
  <c r="AJ99" i="28"/>
  <c r="AM99" i="28"/>
  <c r="AP99" i="28"/>
  <c r="AL99" i="28"/>
  <c r="AK99" i="28"/>
  <c r="AR118" i="30"/>
  <c r="AG117" i="30"/>
  <c r="AG118" i="30" s="1"/>
  <c r="AH118" i="30"/>
  <c r="AO118" i="30"/>
  <c r="AK118" i="30"/>
  <c r="AI118" i="30"/>
  <c r="AQ118" i="30"/>
  <c r="AP118" i="30"/>
  <c r="AN118" i="30"/>
  <c r="AM118" i="30"/>
  <c r="AL118" i="30"/>
  <c r="AJ118" i="30"/>
  <c r="M118" i="30"/>
  <c r="J118" i="30"/>
  <c r="K118" i="30"/>
  <c r="O118" i="30"/>
  <c r="T98" i="28"/>
  <c r="AB98" i="28"/>
  <c r="AA98" i="28"/>
  <c r="Y98" i="28"/>
  <c r="AF98" i="28"/>
  <c r="V98" i="28"/>
  <c r="W98" i="28"/>
  <c r="Z98" i="28"/>
  <c r="AC98" i="28"/>
  <c r="AE98" i="28"/>
  <c r="AD98" i="28"/>
  <c r="X98" i="28"/>
  <c r="AF99" i="28"/>
  <c r="AA99" i="28"/>
  <c r="Y99" i="28"/>
  <c r="R100" i="28"/>
  <c r="R101" i="28" s="1"/>
  <c r="L118" i="30"/>
  <c r="N118" i="30"/>
  <c r="AF117" i="30"/>
  <c r="U117" i="30"/>
  <c r="W117" i="30"/>
  <c r="AC117" i="30"/>
  <c r="Y117" i="30"/>
  <c r="AD117" i="30"/>
  <c r="AB117" i="30"/>
  <c r="AE117" i="30"/>
  <c r="Z117" i="30"/>
  <c r="V117" i="30"/>
  <c r="AA117" i="30"/>
  <c r="X117" i="30"/>
  <c r="S118" i="30"/>
  <c r="J100" i="28"/>
  <c r="T118" i="30"/>
  <c r="Q118" i="30"/>
  <c r="AB116" i="30"/>
  <c r="Y116" i="30"/>
  <c r="V116" i="30"/>
  <c r="X116" i="30"/>
  <c r="AF116" i="30"/>
  <c r="AD116" i="30"/>
  <c r="U116" i="30"/>
  <c r="AE116" i="30"/>
  <c r="W116" i="30"/>
  <c r="Z116" i="30"/>
  <c r="AA116" i="30"/>
  <c r="AC116" i="30"/>
  <c r="AT184" i="6"/>
  <c r="AR212" i="6"/>
  <c r="AZ192" i="6"/>
  <c r="BD198" i="6"/>
  <c r="BD200" i="6"/>
  <c r="T23" i="27"/>
  <c r="S23" i="27"/>
  <c r="AE23" i="27"/>
  <c r="H23" i="27"/>
  <c r="Q1" i="27"/>
  <c r="AM20" i="7"/>
  <c r="AB99" i="28" l="1"/>
  <c r="AC99" i="28"/>
  <c r="AC100" i="28" s="1"/>
  <c r="AC101" i="28" s="1"/>
  <c r="L100" i="28"/>
  <c r="V99" i="28"/>
  <c r="AE99" i="28"/>
  <c r="AE100" i="28" s="1"/>
  <c r="AE101" i="28" s="1"/>
  <c r="AD99" i="28"/>
  <c r="W99" i="28"/>
  <c r="X99" i="28"/>
  <c r="Z99" i="28"/>
  <c r="I99" i="28"/>
  <c r="I100" i="28" s="1"/>
  <c r="K99" i="28"/>
  <c r="K100" i="28" s="1"/>
  <c r="K101" i="28" s="1"/>
  <c r="H99" i="28"/>
  <c r="H100" i="28" s="1"/>
  <c r="S99" i="28"/>
  <c r="S100" i="28" s="1"/>
  <c r="S101" i="28" s="1"/>
  <c r="P99" i="28"/>
  <c r="P100" i="28" s="1"/>
  <c r="P101" i="28" s="1"/>
  <c r="N99" i="28"/>
  <c r="N100" i="28" s="1"/>
  <c r="Q99" i="28"/>
  <c r="Q100" i="28" s="1"/>
  <c r="M99" i="28"/>
  <c r="M100" i="28" s="1"/>
  <c r="L101" i="28"/>
  <c r="K28" i="27"/>
  <c r="L15" i="35" s="1"/>
  <c r="L16" i="35" s="1"/>
  <c r="K29" i="27"/>
  <c r="K30" i="27" s="1"/>
  <c r="AG100" i="28"/>
  <c r="BF208" i="6"/>
  <c r="BF206" i="6"/>
  <c r="AA1" i="7"/>
  <c r="N1" i="31"/>
  <c r="O1" i="30"/>
  <c r="N1" i="28"/>
  <c r="P119" i="30"/>
  <c r="I119" i="30"/>
  <c r="F118" i="30"/>
  <c r="F119" i="30" s="1"/>
  <c r="AI28" i="29"/>
  <c r="AJ119" i="30"/>
  <c r="AN28" i="29"/>
  <c r="AO119" i="30"/>
  <c r="J119" i="30"/>
  <c r="I28" i="29"/>
  <c r="I29" i="29" s="1"/>
  <c r="I30" i="29" s="1"/>
  <c r="AP28" i="29"/>
  <c r="AQ119" i="30"/>
  <c r="T119" i="30"/>
  <c r="S28" i="29"/>
  <c r="S29" i="29" s="1"/>
  <c r="S30" i="29" s="1"/>
  <c r="N119" i="30"/>
  <c r="M28" i="29"/>
  <c r="M29" i="29" s="1"/>
  <c r="M30" i="29" s="1"/>
  <c r="Y100" i="28"/>
  <c r="Y101" i="28" s="1"/>
  <c r="M119" i="30"/>
  <c r="L28" i="29"/>
  <c r="L29" i="29" s="1"/>
  <c r="L30" i="29" s="1"/>
  <c r="AL28" i="29"/>
  <c r="AM119" i="30"/>
  <c r="AH28" i="29"/>
  <c r="AI119" i="30"/>
  <c r="AF28" i="29"/>
  <c r="AF15" i="36" s="1"/>
  <c r="AG119" i="30"/>
  <c r="K119" i="30"/>
  <c r="J28" i="29"/>
  <c r="AO28" i="29"/>
  <c r="AP119" i="30"/>
  <c r="Q119" i="30"/>
  <c r="P28" i="29"/>
  <c r="P29" i="29" s="1"/>
  <c r="P30" i="29" s="1"/>
  <c r="AK28" i="29"/>
  <c r="AL119" i="30"/>
  <c r="AG28" i="29"/>
  <c r="AH119" i="30"/>
  <c r="S119" i="30"/>
  <c r="R28" i="29"/>
  <c r="L119" i="30"/>
  <c r="K28" i="29"/>
  <c r="K29" i="29" s="1"/>
  <c r="K30" i="29" s="1"/>
  <c r="AA100" i="28"/>
  <c r="AA101" i="28" s="1"/>
  <c r="O119" i="30"/>
  <c r="N28" i="29"/>
  <c r="N29" i="29" s="1"/>
  <c r="N30" i="29" s="1"/>
  <c r="AM28" i="29"/>
  <c r="AN119" i="30"/>
  <c r="AJ28" i="29"/>
  <c r="AK119" i="30"/>
  <c r="AQ28" i="29"/>
  <c r="AR119" i="30"/>
  <c r="J101" i="28"/>
  <c r="W118" i="30"/>
  <c r="Z118" i="30"/>
  <c r="Y118" i="30"/>
  <c r="AC118" i="30"/>
  <c r="AE118" i="30"/>
  <c r="AA118" i="30"/>
  <c r="U118" i="30"/>
  <c r="V118" i="30"/>
  <c r="AD118" i="30"/>
  <c r="AF118" i="30"/>
  <c r="X118" i="30"/>
  <c r="AB118" i="30"/>
  <c r="J28" i="27"/>
  <c r="AF100" i="28"/>
  <c r="AF101" i="28" s="1"/>
  <c r="T100" i="28"/>
  <c r="T101" i="28" s="1"/>
  <c r="I28" i="27"/>
  <c r="R29" i="29"/>
  <c r="R30" i="29" s="1"/>
  <c r="Q28" i="27"/>
  <c r="X100" i="28"/>
  <c r="X101" i="28" s="1"/>
  <c r="Z100" i="28"/>
  <c r="Z101" i="28" s="1"/>
  <c r="O29" i="29"/>
  <c r="O30" i="29" s="1"/>
  <c r="N28" i="27"/>
  <c r="D118" i="30"/>
  <c r="D119" i="30" s="1"/>
  <c r="AD100" i="28"/>
  <c r="AD101" i="28" s="1"/>
  <c r="W100" i="28"/>
  <c r="W101" i="28" s="1"/>
  <c r="V100" i="28"/>
  <c r="V101" i="28" s="1"/>
  <c r="AB100" i="28"/>
  <c r="AB101" i="28" s="1"/>
  <c r="AV184" i="6"/>
  <c r="AT212" i="6"/>
  <c r="BF198" i="6"/>
  <c r="BF200" i="6"/>
  <c r="BB192" i="6"/>
  <c r="BD210" i="6"/>
  <c r="R1" i="27"/>
  <c r="AG29" i="29" l="1"/>
  <c r="AG30" i="29" s="1"/>
  <c r="AG15" i="36"/>
  <c r="AG16" i="36" s="1"/>
  <c r="AG18" i="36" s="1"/>
  <c r="AG32" i="36" s="1"/>
  <c r="AJ29" i="29"/>
  <c r="AJ30" i="29" s="1"/>
  <c r="AJ15" i="36"/>
  <c r="AJ16" i="36" s="1"/>
  <c r="AJ18" i="36" s="1"/>
  <c r="AJ32" i="36" s="1"/>
  <c r="AO29" i="29"/>
  <c r="AO30" i="29" s="1"/>
  <c r="AO15" i="36"/>
  <c r="AO16" i="36" s="1"/>
  <c r="AO18" i="36" s="1"/>
  <c r="AO32" i="36" s="1"/>
  <c r="AF16" i="36"/>
  <c r="AF18" i="36" s="1"/>
  <c r="AF32" i="36" s="1"/>
  <c r="AL29" i="29"/>
  <c r="AL30" i="29" s="1"/>
  <c r="AL15" i="36"/>
  <c r="AL16" i="36" s="1"/>
  <c r="AL18" i="36" s="1"/>
  <c r="AL32" i="36" s="1"/>
  <c r="AH29" i="29"/>
  <c r="AH30" i="29" s="1"/>
  <c r="AH15" i="36"/>
  <c r="AH16" i="36" s="1"/>
  <c r="AH18" i="36" s="1"/>
  <c r="AH32" i="36" s="1"/>
  <c r="AI29" i="29"/>
  <c r="AI30" i="29" s="1"/>
  <c r="AI15" i="36"/>
  <c r="AI16" i="36" s="1"/>
  <c r="AI18" i="36" s="1"/>
  <c r="AI32" i="36" s="1"/>
  <c r="AK29" i="29"/>
  <c r="AK30" i="29" s="1"/>
  <c r="AK15" i="36"/>
  <c r="AK16" i="36" s="1"/>
  <c r="AK18" i="36" s="1"/>
  <c r="AK32" i="36" s="1"/>
  <c r="AQ29" i="29"/>
  <c r="AQ30" i="29" s="1"/>
  <c r="AQ15" i="36"/>
  <c r="AQ16" i="36" s="1"/>
  <c r="AQ18" i="36" s="1"/>
  <c r="AQ32" i="36" s="1"/>
  <c r="AM29" i="29"/>
  <c r="AM30" i="29" s="1"/>
  <c r="AM15" i="36"/>
  <c r="AM16" i="36" s="1"/>
  <c r="AM18" i="36" s="1"/>
  <c r="AM32" i="36" s="1"/>
  <c r="AP29" i="29"/>
  <c r="AP30" i="29" s="1"/>
  <c r="AP15" i="36"/>
  <c r="AP16" i="36" s="1"/>
  <c r="AP18" i="36" s="1"/>
  <c r="AP32" i="36" s="1"/>
  <c r="AN29" i="29"/>
  <c r="AN30" i="29" s="1"/>
  <c r="AN15" i="36"/>
  <c r="AN16" i="36" s="1"/>
  <c r="AN18" i="36" s="1"/>
  <c r="AN32" i="36" s="1"/>
  <c r="H101" i="28"/>
  <c r="G28" i="27"/>
  <c r="D100" i="28"/>
  <c r="D101" i="28" s="1"/>
  <c r="I101" i="28"/>
  <c r="H28" i="27"/>
  <c r="O28" i="27"/>
  <c r="M101" i="28"/>
  <c r="L28" i="27"/>
  <c r="Q101" i="28"/>
  <c r="P28" i="27"/>
  <c r="R28" i="27"/>
  <c r="N101" i="28"/>
  <c r="M28" i="27"/>
  <c r="N29" i="27"/>
  <c r="N30" i="27" s="1"/>
  <c r="O15" i="35"/>
  <c r="O16" i="35" s="1"/>
  <c r="Q29" i="27"/>
  <c r="Q30" i="27" s="1"/>
  <c r="R15" i="35"/>
  <c r="R16" i="35" s="1"/>
  <c r="R29" i="27"/>
  <c r="R30" i="27" s="1"/>
  <c r="S15" i="35"/>
  <c r="S16" i="35" s="1"/>
  <c r="I29" i="27"/>
  <c r="I30" i="27" s="1"/>
  <c r="J15" i="35"/>
  <c r="J29" i="27"/>
  <c r="J30" i="27" s="1"/>
  <c r="K15" i="35"/>
  <c r="K16" i="35" s="1"/>
  <c r="BF210" i="6"/>
  <c r="BH206" i="6"/>
  <c r="I206" i="6" s="1"/>
  <c r="BH208" i="6"/>
  <c r="AC1" i="7"/>
  <c r="O1" i="31"/>
  <c r="P1" i="30"/>
  <c r="O1" i="28"/>
  <c r="W28" i="27"/>
  <c r="Y28" i="27"/>
  <c r="AB119" i="30"/>
  <c r="AA28" i="29"/>
  <c r="V119" i="30"/>
  <c r="U28" i="29"/>
  <c r="AC119" i="30"/>
  <c r="AB28" i="29"/>
  <c r="E28" i="29"/>
  <c r="AF29" i="29"/>
  <c r="X119" i="30"/>
  <c r="W28" i="29"/>
  <c r="U119" i="30"/>
  <c r="T28" i="29"/>
  <c r="T15" i="36" s="1"/>
  <c r="Y119" i="30"/>
  <c r="X28" i="29"/>
  <c r="AF119" i="30"/>
  <c r="AE28" i="29"/>
  <c r="AA119" i="30"/>
  <c r="Z28" i="29"/>
  <c r="Z119" i="30"/>
  <c r="Y28" i="29"/>
  <c r="AD119" i="30"/>
  <c r="AC28" i="29"/>
  <c r="AE119" i="30"/>
  <c r="AD28" i="29"/>
  <c r="W119" i="30"/>
  <c r="V28" i="29"/>
  <c r="E118" i="30"/>
  <c r="E119" i="30" s="1"/>
  <c r="Z28" i="27"/>
  <c r="V28" i="27"/>
  <c r="S28" i="27"/>
  <c r="T15" i="35" s="1"/>
  <c r="T16" i="35" s="1"/>
  <c r="T18" i="35" s="1"/>
  <c r="E100" i="28"/>
  <c r="E101" i="28" s="1"/>
  <c r="AC28" i="27"/>
  <c r="U28" i="27"/>
  <c r="C28" i="29"/>
  <c r="J29" i="29"/>
  <c r="AD28" i="27"/>
  <c r="T28" i="27"/>
  <c r="AB28" i="27"/>
  <c r="X28" i="27"/>
  <c r="AA28" i="27"/>
  <c r="AX184" i="6"/>
  <c r="AV212" i="6"/>
  <c r="BD192" i="6"/>
  <c r="BH200" i="6"/>
  <c r="BH198" i="6"/>
  <c r="S1" i="27"/>
  <c r="AO20" i="7"/>
  <c r="AQ20" i="7"/>
  <c r="BX26" i="20"/>
  <c r="BP26" i="20"/>
  <c r="BH26" i="20"/>
  <c r="AZ26" i="20"/>
  <c r="AR26" i="20"/>
  <c r="AM26" i="20"/>
  <c r="AJ26" i="20"/>
  <c r="AB26" i="20"/>
  <c r="T26" i="20"/>
  <c r="L26" i="20"/>
  <c r="CB12" i="7"/>
  <c r="BT12" i="7"/>
  <c r="BL12" i="7"/>
  <c r="BD12" i="7"/>
  <c r="AZ12" i="7"/>
  <c r="AV12" i="7"/>
  <c r="AR12" i="7"/>
  <c r="AN12" i="7"/>
  <c r="AJ12" i="7"/>
  <c r="AF12" i="7"/>
  <c r="AB12" i="7"/>
  <c r="X12" i="7"/>
  <c r="T12" i="7"/>
  <c r="P12" i="7"/>
  <c r="D13" i="7"/>
  <c r="BJ12" i="7"/>
  <c r="AL12" i="7"/>
  <c r="N12" i="7"/>
  <c r="BS26" i="20"/>
  <c r="BK26" i="20"/>
  <c r="BK12" i="7"/>
  <c r="BC12" i="7"/>
  <c r="AU26" i="20"/>
  <c r="AU12" i="7"/>
  <c r="AE26" i="20"/>
  <c r="AE12" i="7"/>
  <c r="W12" i="7"/>
  <c r="O26" i="20"/>
  <c r="O12" i="7"/>
  <c r="BJ13" i="7"/>
  <c r="AP13" i="7"/>
  <c r="N13" i="7"/>
  <c r="C13" i="7"/>
  <c r="F15" i="36" l="1"/>
  <c r="F16" i="36" s="1"/>
  <c r="F18" i="36" s="1"/>
  <c r="F32" i="36" s="1"/>
  <c r="AD29" i="29"/>
  <c r="AD30" i="29" s="1"/>
  <c r="AD15" i="36"/>
  <c r="AD16" i="36" s="1"/>
  <c r="AD18" i="36" s="1"/>
  <c r="AD32" i="36" s="1"/>
  <c r="Y29" i="29"/>
  <c r="Y30" i="29" s="1"/>
  <c r="Y15" i="36"/>
  <c r="Y16" i="36" s="1"/>
  <c r="Y18" i="36" s="1"/>
  <c r="Y32" i="36" s="1"/>
  <c r="AE29" i="29"/>
  <c r="AE30" i="29" s="1"/>
  <c r="AE15" i="36"/>
  <c r="AE16" i="36" s="1"/>
  <c r="AE18" i="36" s="1"/>
  <c r="AE32" i="36" s="1"/>
  <c r="T16" i="36"/>
  <c r="T18" i="36" s="1"/>
  <c r="T32" i="36" s="1"/>
  <c r="T33" i="36" s="1"/>
  <c r="U31" i="36" s="1"/>
  <c r="U29" i="29"/>
  <c r="U30" i="29" s="1"/>
  <c r="U15" i="36"/>
  <c r="U16" i="36" s="1"/>
  <c r="U18" i="36" s="1"/>
  <c r="U32" i="36" s="1"/>
  <c r="V29" i="29"/>
  <c r="V30" i="29" s="1"/>
  <c r="V15" i="36"/>
  <c r="V16" i="36" s="1"/>
  <c r="V18" i="36" s="1"/>
  <c r="V32" i="36" s="1"/>
  <c r="AC29" i="29"/>
  <c r="AC30" i="29" s="1"/>
  <c r="AC15" i="36"/>
  <c r="AC16" i="36" s="1"/>
  <c r="AC18" i="36" s="1"/>
  <c r="AC32" i="36" s="1"/>
  <c r="Z29" i="29"/>
  <c r="Z30" i="29" s="1"/>
  <c r="Z15" i="36"/>
  <c r="Z16" i="36" s="1"/>
  <c r="Z18" i="36" s="1"/>
  <c r="Z32" i="36" s="1"/>
  <c r="X29" i="29"/>
  <c r="X30" i="29" s="1"/>
  <c r="X15" i="36"/>
  <c r="X16" i="36" s="1"/>
  <c r="X18" i="36" s="1"/>
  <c r="X32" i="36" s="1"/>
  <c r="W29" i="29"/>
  <c r="W30" i="29" s="1"/>
  <c r="W15" i="36"/>
  <c r="W16" i="36" s="1"/>
  <c r="W18" i="36" s="1"/>
  <c r="W32" i="36" s="1"/>
  <c r="AB29" i="29"/>
  <c r="AB30" i="29" s="1"/>
  <c r="AB15" i="36"/>
  <c r="AB16" i="36" s="1"/>
  <c r="AB18" i="36" s="1"/>
  <c r="AB32" i="36" s="1"/>
  <c r="AA29" i="29"/>
  <c r="AA30" i="29" s="1"/>
  <c r="AA15" i="36"/>
  <c r="AA16" i="36" s="1"/>
  <c r="AA18" i="36" s="1"/>
  <c r="AA32" i="36" s="1"/>
  <c r="Q15" i="35"/>
  <c r="Q16" i="35" s="1"/>
  <c r="P29" i="27"/>
  <c r="P30" i="27" s="1"/>
  <c r="O29" i="27"/>
  <c r="O30" i="27" s="1"/>
  <c r="P15" i="35"/>
  <c r="P16" i="35" s="1"/>
  <c r="H15" i="35"/>
  <c r="H16" i="35" s="1"/>
  <c r="G29" i="27"/>
  <c r="G30" i="27" s="1"/>
  <c r="L29" i="27"/>
  <c r="L30" i="27" s="1"/>
  <c r="M15" i="35"/>
  <c r="M16" i="35" s="1"/>
  <c r="C28" i="27"/>
  <c r="M29" i="27"/>
  <c r="M30" i="27" s="1"/>
  <c r="N15" i="35"/>
  <c r="N16" i="35" s="1"/>
  <c r="I15" i="35"/>
  <c r="I16" i="35" s="1"/>
  <c r="H29" i="27"/>
  <c r="H30" i="27" s="1"/>
  <c r="AB29" i="27"/>
  <c r="AB30" i="27" s="1"/>
  <c r="AC15" i="35"/>
  <c r="AC16" i="35" s="1"/>
  <c r="W29" i="27"/>
  <c r="W30" i="27" s="1"/>
  <c r="X15" i="35"/>
  <c r="X16" i="35" s="1"/>
  <c r="AA29" i="27"/>
  <c r="AA30" i="27" s="1"/>
  <c r="AB15" i="35"/>
  <c r="AB16" i="35" s="1"/>
  <c r="T29" i="27"/>
  <c r="T30" i="27" s="1"/>
  <c r="U15" i="35"/>
  <c r="U16" i="35" s="1"/>
  <c r="U29" i="27"/>
  <c r="U30" i="27" s="1"/>
  <c r="V15" i="35"/>
  <c r="V29" i="27"/>
  <c r="V30" i="27" s="1"/>
  <c r="W15" i="35"/>
  <c r="W16" i="35" s="1"/>
  <c r="J16" i="35"/>
  <c r="X29" i="27"/>
  <c r="X30" i="27" s="1"/>
  <c r="Y15" i="35"/>
  <c r="Y16" i="35" s="1"/>
  <c r="AD29" i="27"/>
  <c r="AD30" i="27" s="1"/>
  <c r="AE15" i="35"/>
  <c r="AE16" i="35" s="1"/>
  <c r="AC29" i="27"/>
  <c r="AC30" i="27" s="1"/>
  <c r="AD15" i="35"/>
  <c r="AD16" i="35" s="1"/>
  <c r="Z29" i="27"/>
  <c r="Z30" i="27" s="1"/>
  <c r="AA15" i="35"/>
  <c r="AA16" i="35" s="1"/>
  <c r="Y29" i="27"/>
  <c r="Y30" i="27" s="1"/>
  <c r="Z15" i="35"/>
  <c r="Z16" i="35" s="1"/>
  <c r="BJ206" i="6"/>
  <c r="BJ210" i="6" s="1"/>
  <c r="BJ208" i="6"/>
  <c r="I208" i="6"/>
  <c r="AE1" i="7"/>
  <c r="P1" i="31"/>
  <c r="Q1" i="30"/>
  <c r="P1" i="28"/>
  <c r="AF30" i="29"/>
  <c r="E29" i="29"/>
  <c r="E30" i="29" s="1"/>
  <c r="J30" i="29"/>
  <c r="C29" i="29"/>
  <c r="C30" i="29" s="1"/>
  <c r="D28" i="29"/>
  <c r="T29" i="29"/>
  <c r="D28" i="27"/>
  <c r="S29" i="27"/>
  <c r="AZ184" i="6"/>
  <c r="AX212" i="6"/>
  <c r="BJ200" i="6"/>
  <c r="BL200" i="6" s="1"/>
  <c r="BN200" i="6" s="1"/>
  <c r="BP200" i="6" s="1"/>
  <c r="BR200" i="6" s="1"/>
  <c r="BT200" i="6" s="1"/>
  <c r="BV200" i="6" s="1"/>
  <c r="BX200" i="6" s="1"/>
  <c r="BZ200" i="6" s="1"/>
  <c r="CB200" i="6" s="1"/>
  <c r="CD200" i="6" s="1"/>
  <c r="CF200" i="6" s="1"/>
  <c r="K200" i="6" s="1"/>
  <c r="I200" i="6"/>
  <c r="BF192" i="6"/>
  <c r="BH210" i="6"/>
  <c r="I210" i="6" s="1"/>
  <c r="I198" i="6"/>
  <c r="T1" i="27"/>
  <c r="AU20" i="7"/>
  <c r="X13" i="7"/>
  <c r="AB13" i="7"/>
  <c r="P13" i="7"/>
  <c r="AF13" i="7"/>
  <c r="T13" i="7"/>
  <c r="AJ13" i="7"/>
  <c r="AN13" i="7"/>
  <c r="BD13" i="7"/>
  <c r="BT13" i="7"/>
  <c r="AR13" i="7"/>
  <c r="BH13" i="7"/>
  <c r="BX13" i="7"/>
  <c r="AV13" i="7"/>
  <c r="BL13" i="7"/>
  <c r="CB13" i="7"/>
  <c r="AZ13" i="7"/>
  <c r="BP13" i="7"/>
  <c r="CF13" i="7"/>
  <c r="S12" i="7"/>
  <c r="AA12" i="7"/>
  <c r="AI12" i="7"/>
  <c r="BW12" i="7"/>
  <c r="BO12" i="7"/>
  <c r="CE12" i="7"/>
  <c r="AQ12" i="7"/>
  <c r="AY12" i="7"/>
  <c r="BG12" i="7"/>
  <c r="V13" i="7"/>
  <c r="AD13" i="7"/>
  <c r="AL13" i="7"/>
  <c r="AT13" i="7"/>
  <c r="BB13" i="7"/>
  <c r="BR13" i="7"/>
  <c r="BZ13" i="7"/>
  <c r="M26" i="20"/>
  <c r="U26" i="20"/>
  <c r="AC26" i="20"/>
  <c r="AS26" i="20"/>
  <c r="BA26" i="20"/>
  <c r="BI26" i="20"/>
  <c r="BQ26" i="20"/>
  <c r="BY26" i="20"/>
  <c r="R12" i="7"/>
  <c r="P26" i="20"/>
  <c r="Z12" i="7"/>
  <c r="X26" i="20"/>
  <c r="AH12" i="7"/>
  <c r="AF26" i="20"/>
  <c r="AP12" i="7"/>
  <c r="AN26" i="20"/>
  <c r="AX12" i="7"/>
  <c r="AV26" i="20"/>
  <c r="BF12" i="7"/>
  <c r="BD26" i="20"/>
  <c r="BN12" i="7"/>
  <c r="BL26" i="20"/>
  <c r="BV12" i="7"/>
  <c r="BT26" i="20"/>
  <c r="CD12" i="7"/>
  <c r="CB26" i="20"/>
  <c r="CA12" i="7"/>
  <c r="Q12" i="7"/>
  <c r="Y12" i="7"/>
  <c r="AG12" i="7"/>
  <c r="AO12" i="7"/>
  <c r="AW12" i="7"/>
  <c r="BE12" i="7"/>
  <c r="BM12" i="7"/>
  <c r="BU12" i="7"/>
  <c r="CC12" i="7"/>
  <c r="CA26" i="20"/>
  <c r="R26" i="20"/>
  <c r="Z26" i="20"/>
  <c r="AH26" i="20"/>
  <c r="AP26" i="20"/>
  <c r="AX26" i="20"/>
  <c r="BF26" i="20"/>
  <c r="BH12" i="7"/>
  <c r="BN26" i="20"/>
  <c r="BP12" i="7"/>
  <c r="BV26" i="20"/>
  <c r="BX12" i="7"/>
  <c r="CD26" i="20"/>
  <c r="CF12" i="7"/>
  <c r="BS12" i="7"/>
  <c r="W26" i="20"/>
  <c r="BC26" i="20"/>
  <c r="Q26" i="20"/>
  <c r="Y26" i="20"/>
  <c r="AG26" i="20"/>
  <c r="AO26" i="20"/>
  <c r="AW26" i="20"/>
  <c r="BE26" i="20"/>
  <c r="BM26" i="20"/>
  <c r="BU26" i="20"/>
  <c r="CC26" i="20"/>
  <c r="R13" i="7"/>
  <c r="Z13" i="7"/>
  <c r="AH13" i="7"/>
  <c r="AX13" i="7"/>
  <c r="BF13" i="7"/>
  <c r="BN13" i="7"/>
  <c r="BV13" i="7"/>
  <c r="CD13" i="7"/>
  <c r="V12" i="7"/>
  <c r="AD12" i="7"/>
  <c r="AT12" i="7"/>
  <c r="BB12" i="7"/>
  <c r="BR12" i="7"/>
  <c r="BZ12" i="7"/>
  <c r="N26" i="20"/>
  <c r="V26" i="20"/>
  <c r="AD26" i="20"/>
  <c r="AL26" i="20"/>
  <c r="AT26" i="20"/>
  <c r="BB26" i="20"/>
  <c r="BJ26" i="20"/>
  <c r="BR26" i="20"/>
  <c r="BZ26" i="20"/>
  <c r="W18" i="20"/>
  <c r="Q18" i="20"/>
  <c r="AO18" i="20"/>
  <c r="BU18" i="20"/>
  <c r="Y18" i="20"/>
  <c r="BE18" i="20"/>
  <c r="AI18" i="20"/>
  <c r="AQ18" i="20"/>
  <c r="AY18" i="20"/>
  <c r="BG18" i="20"/>
  <c r="BO18" i="20"/>
  <c r="BW18" i="20"/>
  <c r="C20" i="7"/>
  <c r="U33" i="36" l="1"/>
  <c r="V31" i="36" s="1"/>
  <c r="V33" i="36" s="1"/>
  <c r="W31" i="36" s="1"/>
  <c r="W33" i="36" s="1"/>
  <c r="X31" i="36" s="1"/>
  <c r="X33" i="36" s="1"/>
  <c r="Y31" i="36" s="1"/>
  <c r="Y33" i="36" s="1"/>
  <c r="Z31" i="36" s="1"/>
  <c r="Z33" i="36" s="1"/>
  <c r="AA31" i="36" s="1"/>
  <c r="AA33" i="36" s="1"/>
  <c r="AB31" i="36" s="1"/>
  <c r="AB33" i="36" s="1"/>
  <c r="AC31" i="36" s="1"/>
  <c r="AC33" i="36" s="1"/>
  <c r="AD31" i="36" s="1"/>
  <c r="AD33" i="36" s="1"/>
  <c r="AE31" i="36" s="1"/>
  <c r="AE33" i="36" s="1"/>
  <c r="AF31" i="36" s="1"/>
  <c r="AF33" i="36" s="1"/>
  <c r="AG31" i="36" s="1"/>
  <c r="AG33" i="36" s="1"/>
  <c r="AH31" i="36" s="1"/>
  <c r="AH33" i="36" s="1"/>
  <c r="AI31" i="36" s="1"/>
  <c r="AI33" i="36" s="1"/>
  <c r="AJ31" i="36" s="1"/>
  <c r="AJ33" i="36" s="1"/>
  <c r="AK31" i="36" s="1"/>
  <c r="AK33" i="36" s="1"/>
  <c r="AL31" i="36" s="1"/>
  <c r="AL33" i="36" s="1"/>
  <c r="AM31" i="36" s="1"/>
  <c r="AM33" i="36" s="1"/>
  <c r="AN31" i="36" s="1"/>
  <c r="AN33" i="36" s="1"/>
  <c r="AO31" i="36" s="1"/>
  <c r="AO33" i="36" s="1"/>
  <c r="AP31" i="36" s="1"/>
  <c r="AP33" i="36" s="1"/>
  <c r="AQ31" i="36" s="1"/>
  <c r="AQ33" i="36" s="1"/>
  <c r="AR31" i="36" s="1"/>
  <c r="AR33" i="36" s="1"/>
  <c r="AS31" i="36" s="1"/>
  <c r="AS33" i="36" s="1"/>
  <c r="AT31" i="36" s="1"/>
  <c r="AT33" i="36" s="1"/>
  <c r="AU31" i="36" s="1"/>
  <c r="AU33" i="36" s="1"/>
  <c r="AV31" i="36" s="1"/>
  <c r="AV33" i="36" s="1"/>
  <c r="AW31" i="36" s="1"/>
  <c r="AW33" i="36" s="1"/>
  <c r="AX31" i="36" s="1"/>
  <c r="AX33" i="36" s="1"/>
  <c r="AY31" i="36" s="1"/>
  <c r="AY33" i="36" s="1"/>
  <c r="AZ31" i="36" s="1"/>
  <c r="AZ33" i="36" s="1"/>
  <c r="BA31" i="36" s="1"/>
  <c r="BA33" i="36" s="1"/>
  <c r="BB31" i="36" s="1"/>
  <c r="BB33" i="36" s="1"/>
  <c r="BC31" i="36" s="1"/>
  <c r="BC33" i="36" s="1"/>
  <c r="E15" i="36"/>
  <c r="E16" i="36" s="1"/>
  <c r="E18" i="36" s="1"/>
  <c r="E32" i="36" s="1"/>
  <c r="E33" i="36" s="1"/>
  <c r="F31" i="36" s="1"/>
  <c r="F33" i="36" s="1"/>
  <c r="D15" i="35"/>
  <c r="D16" i="35" s="1"/>
  <c r="C29" i="27"/>
  <c r="C30" i="27" s="1"/>
  <c r="E15" i="35"/>
  <c r="E16" i="35" s="1"/>
  <c r="V16" i="35"/>
  <c r="BL206" i="6"/>
  <c r="BL210" i="6" s="1"/>
  <c r="BL208" i="6"/>
  <c r="AG1" i="7"/>
  <c r="Q1" i="31"/>
  <c r="R1" i="30"/>
  <c r="Q1" i="28"/>
  <c r="S30" i="27"/>
  <c r="D29" i="27"/>
  <c r="D30" i="27" s="1"/>
  <c r="T30" i="29"/>
  <c r="D29" i="29"/>
  <c r="D30" i="29" s="1"/>
  <c r="BB184" i="6"/>
  <c r="AZ212" i="6"/>
  <c r="BH192" i="6"/>
  <c r="U1" i="27"/>
  <c r="AM18" i="20"/>
  <c r="AK18" i="20"/>
  <c r="S18" i="20"/>
  <c r="S20" i="20" s="1"/>
  <c r="O18" i="20"/>
  <c r="BI18" i="20"/>
  <c r="AC18" i="20"/>
  <c r="AE18" i="20"/>
  <c r="BS18" i="20"/>
  <c r="CC18" i="20"/>
  <c r="CA18" i="20"/>
  <c r="BY18" i="20"/>
  <c r="AS18" i="20"/>
  <c r="AU18" i="20"/>
  <c r="AW18" i="20"/>
  <c r="BQ18" i="20"/>
  <c r="K18" i="20"/>
  <c r="AG18" i="20"/>
  <c r="BA18" i="20"/>
  <c r="U18" i="20"/>
  <c r="BK18" i="20"/>
  <c r="BM18" i="20"/>
  <c r="BC18" i="20"/>
  <c r="AW20" i="7"/>
  <c r="AS20" i="7"/>
  <c r="E26" i="20"/>
  <c r="M18" i="20"/>
  <c r="G26" i="20"/>
  <c r="I26" i="20"/>
  <c r="I12" i="7"/>
  <c r="G12" i="7"/>
  <c r="G13" i="7"/>
  <c r="K12" i="7"/>
  <c r="K13" i="7"/>
  <c r="BA12" i="7"/>
  <c r="AY26" i="20"/>
  <c r="U12" i="7"/>
  <c r="S26" i="20"/>
  <c r="BY12" i="7"/>
  <c r="BW26" i="20"/>
  <c r="M12" i="7"/>
  <c r="K26" i="20"/>
  <c r="AK26" i="20"/>
  <c r="AM12" i="7"/>
  <c r="AS12" i="7"/>
  <c r="AQ26" i="20"/>
  <c r="BQ12" i="7"/>
  <c r="BO26" i="20"/>
  <c r="AK12" i="7"/>
  <c r="AI26" i="20"/>
  <c r="BI12" i="7"/>
  <c r="BG26" i="20"/>
  <c r="AC12" i="7"/>
  <c r="AA26" i="20"/>
  <c r="I13" i="7"/>
  <c r="K29" i="20"/>
  <c r="B13" i="20"/>
  <c r="B11" i="20"/>
  <c r="B12" i="20"/>
  <c r="B10" i="20"/>
  <c r="B8" i="20"/>
  <c r="BN208" i="6" l="1"/>
  <c r="BN206" i="6"/>
  <c r="BN210" i="6" s="1"/>
  <c r="F18" i="20"/>
  <c r="E20" i="38" s="1"/>
  <c r="E22" i="38" s="1"/>
  <c r="H18" i="20"/>
  <c r="F20" i="38" s="1"/>
  <c r="F22" i="38" s="1"/>
  <c r="AI1" i="7"/>
  <c r="R1" i="31"/>
  <c r="S1" i="30"/>
  <c r="R1" i="28"/>
  <c r="BD184" i="6"/>
  <c r="BB212" i="6"/>
  <c r="BJ192" i="6"/>
  <c r="I192" i="6"/>
  <c r="V1" i="27"/>
  <c r="F12" i="7"/>
  <c r="C21" i="34" s="1"/>
  <c r="H26" i="20"/>
  <c r="F28" i="38" s="1"/>
  <c r="F26" i="20"/>
  <c r="E28" i="38" s="1"/>
  <c r="J12" i="7"/>
  <c r="E21" i="34" s="1"/>
  <c r="H12" i="7"/>
  <c r="D21" i="34" s="1"/>
  <c r="D26" i="20"/>
  <c r="D28" i="38" s="1"/>
  <c r="I6" i="20"/>
  <c r="G6" i="20"/>
  <c r="E6" i="20"/>
  <c r="E24" i="20"/>
  <c r="F24" i="20"/>
  <c r="G24" i="20"/>
  <c r="H24" i="20"/>
  <c r="I24" i="20"/>
  <c r="D23" i="20"/>
  <c r="E23" i="20"/>
  <c r="F23" i="20"/>
  <c r="G23" i="20"/>
  <c r="H23" i="20"/>
  <c r="I23" i="20"/>
  <c r="I22" i="20"/>
  <c r="H22" i="20"/>
  <c r="G22" i="20"/>
  <c r="F22" i="20"/>
  <c r="E22" i="20"/>
  <c r="D22" i="20"/>
  <c r="BP206" i="6" l="1"/>
  <c r="BP210" i="6" s="1"/>
  <c r="BP208" i="6"/>
  <c r="AK1" i="7"/>
  <c r="S1" i="31"/>
  <c r="T1" i="30"/>
  <c r="S1" i="28"/>
  <c r="BF184" i="6"/>
  <c r="BD212" i="6"/>
  <c r="BL192" i="6"/>
  <c r="W1" i="27"/>
  <c r="AY20" i="7"/>
  <c r="D24" i="20"/>
  <c r="D26" i="38" s="1"/>
  <c r="M20" i="20"/>
  <c r="N20" i="20"/>
  <c r="O20" i="20"/>
  <c r="P20" i="20"/>
  <c r="Q20" i="20"/>
  <c r="R20" i="20"/>
  <c r="T20" i="20"/>
  <c r="U20" i="20"/>
  <c r="V20" i="20"/>
  <c r="W20" i="20"/>
  <c r="X20" i="20"/>
  <c r="Y20" i="20"/>
  <c r="Z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BG20" i="20"/>
  <c r="BH20" i="20"/>
  <c r="BI20" i="20"/>
  <c r="BJ20" i="20"/>
  <c r="BK20" i="20"/>
  <c r="BL20" i="20"/>
  <c r="BM20" i="20"/>
  <c r="BN20" i="20"/>
  <c r="BO20" i="20"/>
  <c r="BP20" i="20"/>
  <c r="BQ20" i="20"/>
  <c r="BR20" i="20"/>
  <c r="BS20" i="20"/>
  <c r="BT20" i="20"/>
  <c r="BU20" i="20"/>
  <c r="BV20" i="20"/>
  <c r="BW20" i="20"/>
  <c r="BX20" i="20"/>
  <c r="BY20" i="20"/>
  <c r="BZ20" i="20"/>
  <c r="CA20" i="20"/>
  <c r="CB20" i="20"/>
  <c r="CC20" i="20"/>
  <c r="CD20" i="20"/>
  <c r="L20" i="20"/>
  <c r="K20" i="20"/>
  <c r="L29" i="20"/>
  <c r="BR206" i="6" l="1"/>
  <c r="BR210" i="6" s="1"/>
  <c r="BR208" i="6"/>
  <c r="AM1" i="7"/>
  <c r="T1" i="31"/>
  <c r="U1" i="30"/>
  <c r="T1" i="28"/>
  <c r="BH184" i="6"/>
  <c r="BF212" i="6"/>
  <c r="BN192" i="6"/>
  <c r="X1" i="27"/>
  <c r="BC20" i="7"/>
  <c r="CF9" i="7"/>
  <c r="CD10" i="20" s="1"/>
  <c r="CD9" i="7"/>
  <c r="CB10" i="20" s="1"/>
  <c r="CB9" i="7"/>
  <c r="BZ10" i="20" s="1"/>
  <c r="BZ9" i="7"/>
  <c r="BX10" i="20" s="1"/>
  <c r="BX9" i="7"/>
  <c r="BV10" i="20" s="1"/>
  <c r="BV9" i="7"/>
  <c r="BT10" i="20" s="1"/>
  <c r="BT9" i="7"/>
  <c r="BR10" i="20" s="1"/>
  <c r="BR9" i="7"/>
  <c r="BP10" i="20" s="1"/>
  <c r="BP9" i="7"/>
  <c r="BN10" i="20" s="1"/>
  <c r="BN9" i="7"/>
  <c r="BL10" i="20" s="1"/>
  <c r="BL9" i="7"/>
  <c r="BJ10" i="20" s="1"/>
  <c r="BJ9" i="7"/>
  <c r="BH9" i="7"/>
  <c r="BF10" i="20" s="1"/>
  <c r="BF9" i="7"/>
  <c r="BD10" i="20" s="1"/>
  <c r="BD9" i="7"/>
  <c r="BB10" i="20" s="1"/>
  <c r="BB9" i="7"/>
  <c r="AZ10" i="20" s="1"/>
  <c r="AZ9" i="7"/>
  <c r="AX10" i="20" s="1"/>
  <c r="AX9" i="7"/>
  <c r="AV10" i="20" s="1"/>
  <c r="AV9" i="7"/>
  <c r="AT10" i="20" s="1"/>
  <c r="AT9" i="7"/>
  <c r="AR10" i="20" s="1"/>
  <c r="AR9" i="7"/>
  <c r="AP10" i="20" s="1"/>
  <c r="AP9" i="7"/>
  <c r="AN10" i="20" s="1"/>
  <c r="AN9" i="7"/>
  <c r="AL10" i="20" s="1"/>
  <c r="AL9" i="7"/>
  <c r="AJ9" i="7"/>
  <c r="AH10" i="20" s="1"/>
  <c r="AH9" i="7"/>
  <c r="AF10" i="20" s="1"/>
  <c r="AF9" i="7"/>
  <c r="AD10" i="20" s="1"/>
  <c r="AD9" i="7"/>
  <c r="AB10" i="20" s="1"/>
  <c r="AB9" i="7"/>
  <c r="Z10" i="20" s="1"/>
  <c r="Z9" i="7"/>
  <c r="X10" i="20" s="1"/>
  <c r="X9" i="7"/>
  <c r="V10" i="20" s="1"/>
  <c r="V9" i="7"/>
  <c r="T10" i="20" s="1"/>
  <c r="T9" i="7"/>
  <c r="R10" i="20" s="1"/>
  <c r="R9" i="7"/>
  <c r="P9" i="7"/>
  <c r="N10" i="20" s="1"/>
  <c r="N9" i="7"/>
  <c r="D20" i="7"/>
  <c r="O27" i="7"/>
  <c r="M13" i="20" s="1"/>
  <c r="P27" i="7"/>
  <c r="N13" i="20" s="1"/>
  <c r="Q27" i="7"/>
  <c r="O13" i="20" s="1"/>
  <c r="R27" i="7"/>
  <c r="P13" i="20" s="1"/>
  <c r="S27" i="7"/>
  <c r="Q13" i="20" s="1"/>
  <c r="T27" i="7"/>
  <c r="R13" i="20" s="1"/>
  <c r="U27" i="7"/>
  <c r="S13" i="20" s="1"/>
  <c r="V27" i="7"/>
  <c r="T13" i="20" s="1"/>
  <c r="W27" i="7"/>
  <c r="U13" i="20" s="1"/>
  <c r="X27" i="7"/>
  <c r="V13" i="20" s="1"/>
  <c r="Y27" i="7"/>
  <c r="W13" i="20" s="1"/>
  <c r="Z27" i="7"/>
  <c r="X13" i="20" s="1"/>
  <c r="AA27" i="7"/>
  <c r="Y13" i="20" s="1"/>
  <c r="AB27" i="7"/>
  <c r="Z13" i="20" s="1"/>
  <c r="AC27" i="7"/>
  <c r="AA13" i="20" s="1"/>
  <c r="AD27" i="7"/>
  <c r="AB13" i="20" s="1"/>
  <c r="AE27" i="7"/>
  <c r="AC13" i="20" s="1"/>
  <c r="AF27" i="7"/>
  <c r="AD13" i="20" s="1"/>
  <c r="AG27" i="7"/>
  <c r="AE13" i="20" s="1"/>
  <c r="AH27" i="7"/>
  <c r="AF13" i="20" s="1"/>
  <c r="AI27" i="7"/>
  <c r="AG13" i="20" s="1"/>
  <c r="AJ27" i="7"/>
  <c r="AH13" i="20" s="1"/>
  <c r="N27" i="7"/>
  <c r="L13" i="20" s="1"/>
  <c r="BL102" i="6"/>
  <c r="BM102" i="6"/>
  <c r="BN102" i="6"/>
  <c r="BO102" i="6"/>
  <c r="BP102" i="6"/>
  <c r="BQ102" i="6"/>
  <c r="BR102" i="6"/>
  <c r="BS102" i="6"/>
  <c r="BT102" i="6"/>
  <c r="BU102" i="6"/>
  <c r="BV102" i="6"/>
  <c r="BW102" i="6"/>
  <c r="BX102" i="6"/>
  <c r="BY102" i="6"/>
  <c r="BZ102" i="6"/>
  <c r="CA102" i="6"/>
  <c r="CB102" i="6"/>
  <c r="CC102" i="6"/>
  <c r="CD102" i="6"/>
  <c r="CE102" i="6"/>
  <c r="CF102" i="6"/>
  <c r="CG102" i="6"/>
  <c r="BK102" i="6"/>
  <c r="AN102" i="6"/>
  <c r="AO102" i="6"/>
  <c r="AP102" i="6"/>
  <c r="AQ102" i="6"/>
  <c r="AR102" i="6"/>
  <c r="AS102" i="6"/>
  <c r="AT102" i="6"/>
  <c r="AU102" i="6"/>
  <c r="AV102" i="6"/>
  <c r="AW102" i="6"/>
  <c r="AX102" i="6"/>
  <c r="AY102" i="6"/>
  <c r="AZ102" i="6"/>
  <c r="BA102" i="6"/>
  <c r="BB102" i="6"/>
  <c r="BC102" i="6"/>
  <c r="BD102" i="6"/>
  <c r="BE102" i="6"/>
  <c r="BF102" i="6"/>
  <c r="BG102" i="6"/>
  <c r="BH102" i="6"/>
  <c r="BI102" i="6"/>
  <c r="F103" i="6"/>
  <c r="E103" i="6"/>
  <c r="AM102" i="6"/>
  <c r="AL102" i="6"/>
  <c r="AJ102" i="6"/>
  <c r="AH102" i="6"/>
  <c r="AF102" i="6"/>
  <c r="AD102" i="6"/>
  <c r="AB102" i="6"/>
  <c r="Z102" i="6"/>
  <c r="X102" i="6"/>
  <c r="V102" i="6"/>
  <c r="T102" i="6"/>
  <c r="R102" i="6"/>
  <c r="P102" i="6"/>
  <c r="BJ102" i="6"/>
  <c r="N102" i="6"/>
  <c r="E13" i="20" l="1"/>
  <c r="BT208" i="6"/>
  <c r="BT206" i="6"/>
  <c r="BT210" i="6" s="1"/>
  <c r="AO1" i="7"/>
  <c r="U1" i="31"/>
  <c r="V1" i="30"/>
  <c r="V1" i="28"/>
  <c r="P10" i="20"/>
  <c r="I184" i="6"/>
  <c r="BJ184" i="6"/>
  <c r="BH212" i="6"/>
  <c r="I212" i="6" s="1"/>
  <c r="BP192" i="6"/>
  <c r="E28" i="7"/>
  <c r="F104" i="6"/>
  <c r="D28" i="7"/>
  <c r="E104" i="6"/>
  <c r="Y1" i="27"/>
  <c r="BA20" i="7"/>
  <c r="I102" i="6"/>
  <c r="K102" i="6"/>
  <c r="G102" i="6"/>
  <c r="C28" i="7"/>
  <c r="G9" i="7"/>
  <c r="L10" i="20"/>
  <c r="E10" i="20" s="1"/>
  <c r="I9" i="7"/>
  <c r="AJ10" i="20"/>
  <c r="G10" i="20" s="1"/>
  <c r="K9" i="7"/>
  <c r="BH10" i="20"/>
  <c r="I10" i="20" s="1"/>
  <c r="CG83" i="6"/>
  <c r="CE83" i="6"/>
  <c r="CC83" i="6"/>
  <c r="CA83" i="6"/>
  <c r="BY83" i="6"/>
  <c r="BW83" i="6"/>
  <c r="BU83" i="6"/>
  <c r="BS83" i="6"/>
  <c r="BQ83" i="6"/>
  <c r="BO83" i="6"/>
  <c r="BM83" i="6"/>
  <c r="BK83" i="6"/>
  <c r="BI83" i="6"/>
  <c r="BG83" i="6"/>
  <c r="BE83" i="6"/>
  <c r="BC83" i="6"/>
  <c r="BA83" i="6"/>
  <c r="AY83" i="6"/>
  <c r="AW83" i="6"/>
  <c r="AU83" i="6"/>
  <c r="AS83" i="6"/>
  <c r="AQ83" i="6"/>
  <c r="AO83" i="6"/>
  <c r="AM83" i="6"/>
  <c r="AK83" i="6"/>
  <c r="AI83" i="6"/>
  <c r="AG83" i="6"/>
  <c r="AE83" i="6"/>
  <c r="AC83" i="6"/>
  <c r="AA83" i="6"/>
  <c r="Y83" i="6"/>
  <c r="W83" i="6"/>
  <c r="U83" i="6"/>
  <c r="S83" i="6"/>
  <c r="Q83" i="6"/>
  <c r="O83" i="6"/>
  <c r="CF82" i="6"/>
  <c r="CD82" i="6"/>
  <c r="CB82" i="6"/>
  <c r="BZ82" i="6"/>
  <c r="BX82" i="6"/>
  <c r="BV82" i="6"/>
  <c r="BT82" i="6"/>
  <c r="BR82" i="6"/>
  <c r="BQ9" i="7" s="1"/>
  <c r="BO10" i="20" s="1"/>
  <c r="BP82" i="6"/>
  <c r="BN82" i="6"/>
  <c r="BL82" i="6"/>
  <c r="BJ82" i="6"/>
  <c r="BH82" i="6"/>
  <c r="BF82" i="6"/>
  <c r="BD82" i="6"/>
  <c r="BB82" i="6"/>
  <c r="BA9" i="7" s="1"/>
  <c r="AY10" i="20" s="1"/>
  <c r="AZ82" i="6"/>
  <c r="AX82" i="6"/>
  <c r="AV82" i="6"/>
  <c r="AT82" i="6"/>
  <c r="AR82" i="6"/>
  <c r="AP82" i="6"/>
  <c r="AN82" i="6"/>
  <c r="AM9" i="7" s="1"/>
  <c r="AK10" i="20" s="1"/>
  <c r="AL82" i="6"/>
  <c r="AK9" i="7" s="1"/>
  <c r="AJ82" i="6"/>
  <c r="AH82" i="6"/>
  <c r="AF82" i="6"/>
  <c r="AD82" i="6"/>
  <c r="AB82" i="6"/>
  <c r="Z82" i="6"/>
  <c r="X82" i="6"/>
  <c r="V82" i="6"/>
  <c r="T82" i="6"/>
  <c r="R82" i="6"/>
  <c r="P82" i="6"/>
  <c r="O9" i="7" s="1"/>
  <c r="M10" i="20" s="1"/>
  <c r="N82" i="6"/>
  <c r="L82" i="6"/>
  <c r="J82" i="6"/>
  <c r="H82" i="6"/>
  <c r="BV208" i="6" l="1"/>
  <c r="BV206" i="6"/>
  <c r="BV210" i="6" s="1"/>
  <c r="AQ1" i="7"/>
  <c r="V1" i="31"/>
  <c r="W1" i="30"/>
  <c r="W1" i="28"/>
  <c r="BL184" i="6"/>
  <c r="BJ212" i="6"/>
  <c r="BR192" i="6"/>
  <c r="Z1" i="27"/>
  <c r="BE20" i="7"/>
  <c r="AI10" i="20"/>
  <c r="Y9" i="7"/>
  <c r="W10" i="20" s="1"/>
  <c r="AW9" i="7"/>
  <c r="AU10" i="20" s="1"/>
  <c r="BM9" i="7"/>
  <c r="BK10" i="20" s="1"/>
  <c r="CC9" i="7"/>
  <c r="CA10" i="20" s="1"/>
  <c r="S9" i="7"/>
  <c r="Q10" i="20" s="1"/>
  <c r="AA9" i="7"/>
  <c r="Y10" i="20" s="1"/>
  <c r="AI9" i="7"/>
  <c r="AG10" i="20" s="1"/>
  <c r="AQ9" i="7"/>
  <c r="AO10" i="20" s="1"/>
  <c r="AY9" i="7"/>
  <c r="AW10" i="20" s="1"/>
  <c r="BG9" i="7"/>
  <c r="BE10" i="20" s="1"/>
  <c r="BO9" i="7"/>
  <c r="BM10" i="20" s="1"/>
  <c r="BW9" i="7"/>
  <c r="BU10" i="20" s="1"/>
  <c r="CE9" i="7"/>
  <c r="CC10" i="20" s="1"/>
  <c r="Q9" i="7"/>
  <c r="O10" i="20" s="1"/>
  <c r="AG9" i="7"/>
  <c r="AE10" i="20" s="1"/>
  <c r="BE9" i="7"/>
  <c r="BC10" i="20" s="1"/>
  <c r="BU9" i="7"/>
  <c r="BS10" i="20" s="1"/>
  <c r="M9" i="7"/>
  <c r="U9" i="7"/>
  <c r="S10" i="20" s="1"/>
  <c r="AC9" i="7"/>
  <c r="AA10" i="20" s="1"/>
  <c r="AS9" i="7"/>
  <c r="AQ10" i="20" s="1"/>
  <c r="BI9" i="7"/>
  <c r="BY9" i="7"/>
  <c r="BW10" i="20" s="1"/>
  <c r="AO9" i="7"/>
  <c r="AM10" i="20" s="1"/>
  <c r="W9" i="7"/>
  <c r="U10" i="20" s="1"/>
  <c r="AE9" i="7"/>
  <c r="AC10" i="20" s="1"/>
  <c r="AU9" i="7"/>
  <c r="AS10" i="20" s="1"/>
  <c r="BC9" i="7"/>
  <c r="BA10" i="20" s="1"/>
  <c r="BK9" i="7"/>
  <c r="BI10" i="20" s="1"/>
  <c r="BS9" i="7"/>
  <c r="BQ10" i="20" s="1"/>
  <c r="CA9" i="7"/>
  <c r="BY10" i="20" s="1"/>
  <c r="G82" i="6"/>
  <c r="I82" i="6"/>
  <c r="K82" i="6"/>
  <c r="BX208" i="6" l="1"/>
  <c r="BX206" i="6"/>
  <c r="BX210" i="6" s="1"/>
  <c r="F10" i="20"/>
  <c r="AS1" i="7"/>
  <c r="W1" i="31"/>
  <c r="X1" i="30"/>
  <c r="X1" i="28"/>
  <c r="BN184" i="6"/>
  <c r="BL212" i="6"/>
  <c r="BT192" i="6"/>
  <c r="AA1" i="27"/>
  <c r="BG20" i="7"/>
  <c r="H9" i="7"/>
  <c r="J9" i="7"/>
  <c r="BG10" i="20"/>
  <c r="H10" i="20" s="1"/>
  <c r="F9" i="7"/>
  <c r="K10" i="20"/>
  <c r="D10" i="20" s="1"/>
  <c r="BZ206" i="6" l="1"/>
  <c r="BZ210" i="6" s="1"/>
  <c r="BZ208" i="6"/>
  <c r="AU1" i="7"/>
  <c r="X1" i="31"/>
  <c r="Y1" i="30"/>
  <c r="Y1" i="28"/>
  <c r="D17" i="34"/>
  <c r="C17" i="34"/>
  <c r="E17" i="34"/>
  <c r="BP184" i="6"/>
  <c r="BN212" i="6"/>
  <c r="BV192" i="6"/>
  <c r="AB1" i="27"/>
  <c r="BK20" i="7"/>
  <c r="CG91" i="6"/>
  <c r="CE91" i="6"/>
  <c r="CC91" i="6"/>
  <c r="CA91" i="6"/>
  <c r="BY91" i="6"/>
  <c r="BW91" i="6"/>
  <c r="BU91" i="6"/>
  <c r="BS91" i="6"/>
  <c r="BQ91" i="6"/>
  <c r="BO91" i="6"/>
  <c r="BM91" i="6"/>
  <c r="BK91" i="6"/>
  <c r="BI91" i="6"/>
  <c r="BG91" i="6"/>
  <c r="BE91" i="6"/>
  <c r="BC91" i="6"/>
  <c r="BA91" i="6"/>
  <c r="AY91" i="6"/>
  <c r="AW91" i="6"/>
  <c r="AU91" i="6"/>
  <c r="AS91" i="6"/>
  <c r="AQ91" i="6"/>
  <c r="AO91" i="6"/>
  <c r="AM91" i="6"/>
  <c r="AK91" i="6"/>
  <c r="AI91" i="6"/>
  <c r="AG91" i="6"/>
  <c r="AE91" i="6"/>
  <c r="AC91" i="6"/>
  <c r="AA91" i="6"/>
  <c r="Y91" i="6"/>
  <c r="W91" i="6"/>
  <c r="U91" i="6"/>
  <c r="S91" i="6"/>
  <c r="Q91" i="6"/>
  <c r="O91" i="6"/>
  <c r="D10" i="38" l="1"/>
  <c r="E10" i="38"/>
  <c r="F10" i="38"/>
  <c r="CB206" i="6"/>
  <c r="CB210" i="6" s="1"/>
  <c r="CB208" i="6"/>
  <c r="AW1" i="7"/>
  <c r="Y1" i="31"/>
  <c r="Z1" i="30"/>
  <c r="Z1" i="28"/>
  <c r="BR184" i="6"/>
  <c r="BP212" i="6"/>
  <c r="BX192" i="6"/>
  <c r="AC1" i="27"/>
  <c r="BI20" i="7"/>
  <c r="BM20" i="7"/>
  <c r="H54" i="6"/>
  <c r="J54" i="6"/>
  <c r="L54" i="6"/>
  <c r="N54" i="6"/>
  <c r="P54" i="6"/>
  <c r="R54" i="6"/>
  <c r="T54" i="6"/>
  <c r="V54" i="6"/>
  <c r="X54" i="6"/>
  <c r="Z54" i="6"/>
  <c r="AB54" i="6"/>
  <c r="AD54" i="6"/>
  <c r="AF54" i="6"/>
  <c r="AH54" i="6"/>
  <c r="AJ54" i="6"/>
  <c r="AL54" i="6"/>
  <c r="AN54" i="6"/>
  <c r="AP54" i="6"/>
  <c r="AR54" i="6"/>
  <c r="AT54" i="6"/>
  <c r="AV54" i="6"/>
  <c r="AX54" i="6"/>
  <c r="AZ54" i="6"/>
  <c r="BB54" i="6"/>
  <c r="BD54" i="6"/>
  <c r="BF54" i="6"/>
  <c r="BH54" i="6"/>
  <c r="BJ54" i="6"/>
  <c r="BL54" i="6"/>
  <c r="BN54" i="6"/>
  <c r="BP54" i="6"/>
  <c r="BR54" i="6"/>
  <c r="BT54" i="6"/>
  <c r="BV54" i="6"/>
  <c r="BX54" i="6"/>
  <c r="BZ54" i="6"/>
  <c r="CB54" i="6"/>
  <c r="CD54" i="6"/>
  <c r="CF54" i="6"/>
  <c r="C7" i="7"/>
  <c r="R53" i="6"/>
  <c r="T53" i="6"/>
  <c r="V53" i="6"/>
  <c r="X53" i="6"/>
  <c r="Z53" i="6"/>
  <c r="AB53" i="6"/>
  <c r="AD53" i="6"/>
  <c r="AF53" i="6"/>
  <c r="AH53" i="6"/>
  <c r="AJ53" i="6"/>
  <c r="AL53" i="6"/>
  <c r="AN53" i="6"/>
  <c r="AP53" i="6"/>
  <c r="AR53" i="6"/>
  <c r="AT53" i="6"/>
  <c r="AV53" i="6"/>
  <c r="AX53" i="6"/>
  <c r="AZ53" i="6"/>
  <c r="BB53" i="6"/>
  <c r="BD53" i="6"/>
  <c r="BF53" i="6"/>
  <c r="BH53" i="6"/>
  <c r="BJ53" i="6"/>
  <c r="BL53" i="6"/>
  <c r="BN53" i="6"/>
  <c r="BP53" i="6"/>
  <c r="BR53" i="6"/>
  <c r="BT53" i="6"/>
  <c r="BV53" i="6"/>
  <c r="BX53" i="6"/>
  <c r="BZ53" i="6"/>
  <c r="CB53" i="6"/>
  <c r="CD53" i="6"/>
  <c r="CF53" i="6"/>
  <c r="N53" i="6"/>
  <c r="P53" i="6"/>
  <c r="H53" i="6"/>
  <c r="J53" i="6"/>
  <c r="L53" i="6"/>
  <c r="CF52" i="6"/>
  <c r="CD52" i="6"/>
  <c r="CB52" i="6"/>
  <c r="BZ52" i="6"/>
  <c r="BX52" i="6"/>
  <c r="BV52" i="6"/>
  <c r="BT52" i="6"/>
  <c r="BR52" i="6"/>
  <c r="BP52" i="6"/>
  <c r="BN52" i="6"/>
  <c r="BL52" i="6"/>
  <c r="BJ52" i="6"/>
  <c r="BH52" i="6"/>
  <c r="BF52" i="6"/>
  <c r="BD52" i="6"/>
  <c r="BB52" i="6"/>
  <c r="AZ52" i="6"/>
  <c r="AX52" i="6"/>
  <c r="AV52" i="6"/>
  <c r="AT52" i="6"/>
  <c r="AR52" i="6"/>
  <c r="AP52" i="6"/>
  <c r="AN52" i="6"/>
  <c r="AL52" i="6"/>
  <c r="AJ52" i="6"/>
  <c r="AH52" i="6"/>
  <c r="AF52" i="6"/>
  <c r="AD52" i="6"/>
  <c r="AB52" i="6"/>
  <c r="Z52" i="6"/>
  <c r="X52" i="6"/>
  <c r="V52" i="6"/>
  <c r="T52" i="6"/>
  <c r="R52" i="6"/>
  <c r="P52" i="6"/>
  <c r="N52" i="6"/>
  <c r="B72" i="6"/>
  <c r="H72" i="6"/>
  <c r="J72" i="6"/>
  <c r="L72" i="6"/>
  <c r="N72" i="6"/>
  <c r="P72" i="6"/>
  <c r="R72" i="6"/>
  <c r="T72" i="6"/>
  <c r="V72" i="6"/>
  <c r="X72" i="6"/>
  <c r="Z72" i="6"/>
  <c r="AB72" i="6"/>
  <c r="AD72" i="6"/>
  <c r="AF72" i="6"/>
  <c r="AH72" i="6"/>
  <c r="AJ72" i="6"/>
  <c r="AL72" i="6"/>
  <c r="AN72" i="6"/>
  <c r="AP72" i="6"/>
  <c r="AR72" i="6"/>
  <c r="AT72" i="6"/>
  <c r="AV72" i="6"/>
  <c r="AX72" i="6"/>
  <c r="AZ72" i="6"/>
  <c r="BB72" i="6"/>
  <c r="BD72" i="6"/>
  <c r="BF72" i="6"/>
  <c r="BH72" i="6"/>
  <c r="BJ72" i="6"/>
  <c r="BL72" i="6"/>
  <c r="BN72" i="6"/>
  <c r="BP72" i="6"/>
  <c r="BR72" i="6"/>
  <c r="BT72" i="6"/>
  <c r="BV72" i="6"/>
  <c r="BX72" i="6"/>
  <c r="BZ72" i="6"/>
  <c r="CB72" i="6"/>
  <c r="CD72" i="6"/>
  <c r="CF72" i="6"/>
  <c r="N73" i="6"/>
  <c r="P73" i="6"/>
  <c r="R73" i="6"/>
  <c r="T73" i="6"/>
  <c r="V73" i="6"/>
  <c r="X73" i="6"/>
  <c r="Z73" i="6"/>
  <c r="AB73" i="6"/>
  <c r="AD73" i="6"/>
  <c r="AF73" i="6"/>
  <c r="AH73" i="6"/>
  <c r="AJ73" i="6"/>
  <c r="CD206" i="6" l="1"/>
  <c r="CD210" i="6" s="1"/>
  <c r="CD208" i="6"/>
  <c r="AY1" i="7"/>
  <c r="Z1" i="31"/>
  <c r="AA1" i="30"/>
  <c r="AA1" i="28"/>
  <c r="BT184" i="6"/>
  <c r="BR212" i="6"/>
  <c r="BZ192" i="6"/>
  <c r="AD1" i="27"/>
  <c r="BO20" i="7"/>
  <c r="Q58" i="6"/>
  <c r="P7" i="7"/>
  <c r="N8" i="20" s="1"/>
  <c r="Y58" i="6"/>
  <c r="X7" i="7"/>
  <c r="V8" i="20" s="1"/>
  <c r="AG58" i="6"/>
  <c r="AF7" i="7"/>
  <c r="AD8" i="20" s="1"/>
  <c r="AO58" i="6"/>
  <c r="AN7" i="7"/>
  <c r="AL8" i="20" s="1"/>
  <c r="AW58" i="6"/>
  <c r="AV7" i="7"/>
  <c r="AT8" i="20" s="1"/>
  <c r="BE58" i="6"/>
  <c r="BD7" i="7"/>
  <c r="BB8" i="20" s="1"/>
  <c r="BM58" i="6"/>
  <c r="BL7" i="7"/>
  <c r="BJ8" i="20" s="1"/>
  <c r="BU58" i="6"/>
  <c r="BT7" i="7"/>
  <c r="BR8" i="20" s="1"/>
  <c r="CC58" i="6"/>
  <c r="CB7" i="7"/>
  <c r="BZ8" i="20" s="1"/>
  <c r="S58" i="6"/>
  <c r="R7" i="7"/>
  <c r="AA58" i="6"/>
  <c r="Z7" i="7"/>
  <c r="X8" i="20" s="1"/>
  <c r="AI58" i="6"/>
  <c r="AH7" i="7"/>
  <c r="AF8" i="20" s="1"/>
  <c r="AQ58" i="6"/>
  <c r="AP7" i="7"/>
  <c r="AN8" i="20" s="1"/>
  <c r="AY58" i="6"/>
  <c r="AX7" i="7"/>
  <c r="AV8" i="20" s="1"/>
  <c r="BG58" i="6"/>
  <c r="BF7" i="7"/>
  <c r="BD8" i="20" s="1"/>
  <c r="BO58" i="6"/>
  <c r="BN7" i="7"/>
  <c r="BL8" i="20" s="1"/>
  <c r="BW58" i="6"/>
  <c r="BV7" i="7"/>
  <c r="BT8" i="20" s="1"/>
  <c r="CE58" i="6"/>
  <c r="CD7" i="7"/>
  <c r="CB8" i="20" s="1"/>
  <c r="U58" i="6"/>
  <c r="T7" i="7"/>
  <c r="R8" i="20" s="1"/>
  <c r="AC58" i="6"/>
  <c r="AB7" i="7"/>
  <c r="Z8" i="20" s="1"/>
  <c r="AK58" i="6"/>
  <c r="AJ7" i="7"/>
  <c r="AH8" i="20" s="1"/>
  <c r="AS58" i="6"/>
  <c r="AR7" i="7"/>
  <c r="AP8" i="20" s="1"/>
  <c r="BA58" i="6"/>
  <c r="AZ7" i="7"/>
  <c r="AX8" i="20" s="1"/>
  <c r="BI58" i="6"/>
  <c r="BH7" i="7"/>
  <c r="BF8" i="20" s="1"/>
  <c r="BQ58" i="6"/>
  <c r="BP7" i="7"/>
  <c r="BN8" i="20" s="1"/>
  <c r="BY58" i="6"/>
  <c r="BX7" i="7"/>
  <c r="BV8" i="20" s="1"/>
  <c r="CG58" i="6"/>
  <c r="CF7" i="7"/>
  <c r="CD8" i="20" s="1"/>
  <c r="D7" i="7"/>
  <c r="O58" i="6"/>
  <c r="N7" i="7"/>
  <c r="W58" i="6"/>
  <c r="V7" i="7"/>
  <c r="T8" i="20" s="1"/>
  <c r="AE58" i="6"/>
  <c r="AD7" i="7"/>
  <c r="AB8" i="20" s="1"/>
  <c r="AM58" i="6"/>
  <c r="AL7" i="7"/>
  <c r="AJ8" i="20" s="1"/>
  <c r="AU58" i="6"/>
  <c r="AT7" i="7"/>
  <c r="AR8" i="20" s="1"/>
  <c r="BC58" i="6"/>
  <c r="BB7" i="7"/>
  <c r="AZ8" i="20" s="1"/>
  <c r="BK58" i="6"/>
  <c r="BJ7" i="7"/>
  <c r="BH8" i="20" s="1"/>
  <c r="BS58" i="6"/>
  <c r="BR7" i="7"/>
  <c r="BP8" i="20" s="1"/>
  <c r="CA58" i="6"/>
  <c r="BZ7" i="7"/>
  <c r="BX8" i="20" s="1"/>
  <c r="I53" i="6"/>
  <c r="K72" i="6"/>
  <c r="I72" i="6"/>
  <c r="G72" i="6"/>
  <c r="K54" i="6"/>
  <c r="I54" i="6"/>
  <c r="G54" i="6"/>
  <c r="K53" i="6"/>
  <c r="G53" i="6"/>
  <c r="G73" i="6"/>
  <c r="CF206" i="6" l="1"/>
  <c r="CF208" i="6"/>
  <c r="K208" i="6" s="1"/>
  <c r="I8" i="20"/>
  <c r="G8" i="20"/>
  <c r="BA1" i="7"/>
  <c r="AA1" i="31"/>
  <c r="AB1" i="30"/>
  <c r="AB1" i="28"/>
  <c r="P8" i="20"/>
  <c r="BV184" i="6"/>
  <c r="BT212" i="6"/>
  <c r="CB192" i="6"/>
  <c r="AE1" i="27"/>
  <c r="BQ20" i="7"/>
  <c r="L8" i="20"/>
  <c r="AJ90" i="6"/>
  <c r="AI16" i="7" s="1"/>
  <c r="AH90" i="6"/>
  <c r="AG16" i="7" s="1"/>
  <c r="AF90" i="6"/>
  <c r="AE16" i="7" s="1"/>
  <c r="AD90" i="6"/>
  <c r="AC16" i="7" s="1"/>
  <c r="AB90" i="6"/>
  <c r="AA16" i="7" s="1"/>
  <c r="Z90" i="6"/>
  <c r="Y16" i="7" s="1"/>
  <c r="X90" i="6"/>
  <c r="W16" i="7" s="1"/>
  <c r="V90" i="6"/>
  <c r="U16" i="7" s="1"/>
  <c r="T90" i="6"/>
  <c r="S16" i="7" s="1"/>
  <c r="R90" i="6"/>
  <c r="Q16" i="7" s="1"/>
  <c r="P90" i="6"/>
  <c r="O16" i="7" s="1"/>
  <c r="N90" i="6"/>
  <c r="M16" i="7" s="1"/>
  <c r="L90" i="6"/>
  <c r="H90" i="6"/>
  <c r="J90" i="6"/>
  <c r="BH90" i="6"/>
  <c r="BG16" i="7" s="1"/>
  <c r="E8" i="20" l="1"/>
  <c r="CF210" i="6"/>
  <c r="K210" i="6" s="1"/>
  <c r="K206" i="6"/>
  <c r="BC1" i="7"/>
  <c r="AB1" i="31"/>
  <c r="AC1" i="30"/>
  <c r="AC1" i="28"/>
  <c r="F16" i="7"/>
  <c r="C25" i="34" s="1"/>
  <c r="BX184" i="6"/>
  <c r="BV212" i="6"/>
  <c r="CD192" i="6"/>
  <c r="AF1" i="27"/>
  <c r="BS20" i="7"/>
  <c r="AN90" i="6"/>
  <c r="AM16" i="7" s="1"/>
  <c r="AX90" i="6"/>
  <c r="AW16" i="7" s="1"/>
  <c r="AP90" i="6"/>
  <c r="AO16" i="7" s="1"/>
  <c r="BB90" i="6"/>
  <c r="BA16" i="7" s="1"/>
  <c r="AT90" i="6"/>
  <c r="AS16" i="7" s="1"/>
  <c r="BD90" i="6"/>
  <c r="BC16" i="7" s="1"/>
  <c r="CF90" i="6"/>
  <c r="CE16" i="7" s="1"/>
  <c r="G90" i="6"/>
  <c r="AL90" i="6"/>
  <c r="AK16" i="7" s="1"/>
  <c r="AV90" i="6"/>
  <c r="AU16" i="7" s="1"/>
  <c r="BF90" i="6"/>
  <c r="BE16" i="7" s="1"/>
  <c r="BJ90" i="6"/>
  <c r="BI16" i="7" s="1"/>
  <c r="BL90" i="6"/>
  <c r="BK16" i="7" s="1"/>
  <c r="BV90" i="6"/>
  <c r="BU16" i="7" s="1"/>
  <c r="CD90" i="6"/>
  <c r="CC16" i="7" s="1"/>
  <c r="AR90" i="6"/>
  <c r="AQ16" i="7" s="1"/>
  <c r="AZ90" i="6"/>
  <c r="AY16" i="7" s="1"/>
  <c r="BP90" i="6"/>
  <c r="BO16" i="7" s="1"/>
  <c r="BX90" i="6"/>
  <c r="BW16" i="7" s="1"/>
  <c r="BE1" i="7" l="1"/>
  <c r="AC1" i="31"/>
  <c r="AD1" i="30"/>
  <c r="AD1" i="28"/>
  <c r="BZ184" i="6"/>
  <c r="BX212" i="6"/>
  <c r="CF192" i="6"/>
  <c r="H16" i="7"/>
  <c r="D25" i="34" s="1"/>
  <c r="AG1" i="27"/>
  <c r="BT90" i="6"/>
  <c r="BS16" i="7" s="1"/>
  <c r="BN90" i="6"/>
  <c r="BM16" i="7" s="1"/>
  <c r="BZ90" i="6"/>
  <c r="BY16" i="7" s="1"/>
  <c r="I90" i="6"/>
  <c r="CB90" i="6"/>
  <c r="CA16" i="7" s="1"/>
  <c r="BR90" i="6"/>
  <c r="BQ16" i="7" s="1"/>
  <c r="BG1" i="7" l="1"/>
  <c r="AD1" i="31"/>
  <c r="AE1" i="30"/>
  <c r="AE1" i="28"/>
  <c r="CB184" i="6"/>
  <c r="BZ212" i="6"/>
  <c r="K192" i="6"/>
  <c r="J16" i="7"/>
  <c r="E25" i="34" s="1"/>
  <c r="AH1" i="27"/>
  <c r="BW20" i="7"/>
  <c r="K90" i="6"/>
  <c r="BI1" i="7" l="1"/>
  <c r="AE1" i="31"/>
  <c r="AF1" i="30"/>
  <c r="AF1" i="28"/>
  <c r="CD184" i="6"/>
  <c r="CB212" i="6"/>
  <c r="AI1" i="27"/>
  <c r="BU20" i="7"/>
  <c r="N71" i="6"/>
  <c r="P71" i="6"/>
  <c r="R71" i="6"/>
  <c r="T71" i="6"/>
  <c r="V71" i="6"/>
  <c r="X71" i="6"/>
  <c r="Z71" i="6"/>
  <c r="AB71" i="6"/>
  <c r="AD71" i="6"/>
  <c r="AF71" i="6"/>
  <c r="AH71" i="6"/>
  <c r="AJ71" i="6"/>
  <c r="L73" i="6"/>
  <c r="J73" i="6"/>
  <c r="H73" i="6"/>
  <c r="L71" i="6"/>
  <c r="J71" i="6"/>
  <c r="H71" i="6"/>
  <c r="L70" i="6"/>
  <c r="J70" i="6"/>
  <c r="H70" i="6"/>
  <c r="L69" i="6"/>
  <c r="J69" i="6"/>
  <c r="H69" i="6"/>
  <c r="L57" i="6"/>
  <c r="L58" i="6" s="1"/>
  <c r="J58" i="6"/>
  <c r="H57" i="6"/>
  <c r="H58" i="6" s="1"/>
  <c r="L52" i="6"/>
  <c r="H52" i="6"/>
  <c r="L51" i="6"/>
  <c r="J51" i="6"/>
  <c r="H51" i="6"/>
  <c r="CF51" i="6"/>
  <c r="CF57" i="6" s="1"/>
  <c r="CD51" i="6"/>
  <c r="CD57" i="6" s="1"/>
  <c r="CB51" i="6"/>
  <c r="CB57" i="6" s="1"/>
  <c r="BZ51" i="6"/>
  <c r="BZ57" i="6" s="1"/>
  <c r="BX51" i="6"/>
  <c r="BX57" i="6" s="1"/>
  <c r="BV51" i="6"/>
  <c r="BV57" i="6" s="1"/>
  <c r="BT51" i="6"/>
  <c r="BT57" i="6" s="1"/>
  <c r="BR51" i="6"/>
  <c r="BR57" i="6" s="1"/>
  <c r="BP51" i="6"/>
  <c r="BP57" i="6" s="1"/>
  <c r="BN51" i="6"/>
  <c r="BN57" i="6" s="1"/>
  <c r="BL51" i="6"/>
  <c r="BL57" i="6" s="1"/>
  <c r="BJ51" i="6"/>
  <c r="BJ57" i="6" s="1"/>
  <c r="BH51" i="6"/>
  <c r="BH57" i="6" s="1"/>
  <c r="BF51" i="6"/>
  <c r="BF57" i="6" s="1"/>
  <c r="BD51" i="6"/>
  <c r="BD57" i="6" s="1"/>
  <c r="BB51" i="6"/>
  <c r="BB57" i="6" s="1"/>
  <c r="AZ51" i="6"/>
  <c r="AZ57" i="6" s="1"/>
  <c r="AX51" i="6"/>
  <c r="AX57" i="6" s="1"/>
  <c r="AV51" i="6"/>
  <c r="AV57" i="6" s="1"/>
  <c r="AT51" i="6"/>
  <c r="AT57" i="6" s="1"/>
  <c r="AR51" i="6"/>
  <c r="AR57" i="6" s="1"/>
  <c r="AP51" i="6"/>
  <c r="AP57" i="6" s="1"/>
  <c r="AN51" i="6"/>
  <c r="AN57" i="6" s="1"/>
  <c r="AL51" i="6"/>
  <c r="AL57" i="6" s="1"/>
  <c r="AJ51" i="6"/>
  <c r="AJ57" i="6" s="1"/>
  <c r="AH51" i="6"/>
  <c r="AH57" i="6" s="1"/>
  <c r="AF51" i="6"/>
  <c r="AF57" i="6" s="1"/>
  <c r="AD51" i="6"/>
  <c r="AD57" i="6" s="1"/>
  <c r="AB51" i="6"/>
  <c r="AB57" i="6" s="1"/>
  <c r="Z51" i="6"/>
  <c r="Z57" i="6" s="1"/>
  <c r="X51" i="6"/>
  <c r="X57" i="6" s="1"/>
  <c r="V51" i="6"/>
  <c r="V57" i="6" s="1"/>
  <c r="T51" i="6"/>
  <c r="T57" i="6" s="1"/>
  <c r="R51" i="6"/>
  <c r="R57" i="6" s="1"/>
  <c r="P51" i="6"/>
  <c r="P57" i="6" s="1"/>
  <c r="N51" i="6"/>
  <c r="N57" i="6" s="1"/>
  <c r="L49" i="6"/>
  <c r="J49" i="6"/>
  <c r="G57" i="6" l="1"/>
  <c r="G58" i="6" s="1"/>
  <c r="BK1" i="7"/>
  <c r="AF1" i="31"/>
  <c r="AG1" i="30"/>
  <c r="AG1" i="28"/>
  <c r="CF184" i="6"/>
  <c r="CD212" i="6"/>
  <c r="AJ1" i="27"/>
  <c r="CA20" i="7"/>
  <c r="N58" i="6"/>
  <c r="G51" i="6"/>
  <c r="I51" i="6"/>
  <c r="K51" i="6"/>
  <c r="N74" i="6"/>
  <c r="G71" i="6"/>
  <c r="AP24" i="7"/>
  <c r="CF19" i="7"/>
  <c r="CD19" i="7"/>
  <c r="CB19" i="7"/>
  <c r="BZ19" i="7"/>
  <c r="BX19" i="7"/>
  <c r="BV19" i="7"/>
  <c r="BT19" i="7"/>
  <c r="BR19" i="7"/>
  <c r="BP19" i="7"/>
  <c r="BN19" i="7"/>
  <c r="BL19" i="7"/>
  <c r="BJ19" i="7"/>
  <c r="BH19" i="7"/>
  <c r="BF19" i="7"/>
  <c r="BD19" i="7"/>
  <c r="BB19" i="7"/>
  <c r="AZ19" i="7"/>
  <c r="AX19" i="7"/>
  <c r="AV19" i="7"/>
  <c r="AT19" i="7"/>
  <c r="AR19" i="7"/>
  <c r="AP19" i="7"/>
  <c r="AN19" i="7"/>
  <c r="AL19" i="7"/>
  <c r="AJ19" i="7"/>
  <c r="AH19" i="7"/>
  <c r="AF19" i="7"/>
  <c r="AD19" i="7"/>
  <c r="AB19" i="7"/>
  <c r="Z19" i="7"/>
  <c r="X19" i="7"/>
  <c r="V19" i="7"/>
  <c r="T19" i="7"/>
  <c r="R19" i="7"/>
  <c r="P19" i="7"/>
  <c r="N19" i="7"/>
  <c r="CF24" i="7"/>
  <c r="CD24" i="7"/>
  <c r="CB24" i="7"/>
  <c r="CA24" i="7"/>
  <c r="BZ24" i="7"/>
  <c r="BX24" i="7"/>
  <c r="BV24" i="7"/>
  <c r="BT24" i="7"/>
  <c r="BR24" i="7"/>
  <c r="BP24" i="7"/>
  <c r="BN24" i="7"/>
  <c r="BL24" i="7"/>
  <c r="BK24" i="7"/>
  <c r="BJ24" i="7"/>
  <c r="BH24" i="7"/>
  <c r="BF24" i="7"/>
  <c r="BD24" i="7"/>
  <c r="BB24" i="7"/>
  <c r="AZ24" i="7"/>
  <c r="AX24" i="7"/>
  <c r="AV24" i="7"/>
  <c r="AT24" i="7"/>
  <c r="AR24" i="7"/>
  <c r="AN24" i="7"/>
  <c r="AM24" i="7"/>
  <c r="AL24" i="7"/>
  <c r="AJ24" i="7"/>
  <c r="AH24" i="7"/>
  <c r="AF24" i="7"/>
  <c r="AD24" i="7"/>
  <c r="AB24" i="7"/>
  <c r="Z24" i="7"/>
  <c r="X24" i="7"/>
  <c r="V24" i="7"/>
  <c r="T24" i="7"/>
  <c r="R24" i="7"/>
  <c r="P24" i="7"/>
  <c r="N24" i="7"/>
  <c r="N25" i="7"/>
  <c r="P25" i="7"/>
  <c r="R25" i="7"/>
  <c r="T25" i="7"/>
  <c r="V25" i="7"/>
  <c r="X25" i="7"/>
  <c r="Z25" i="7"/>
  <c r="AB25" i="7"/>
  <c r="AD25" i="7"/>
  <c r="AF25" i="7"/>
  <c r="AH25" i="7"/>
  <c r="AJ25" i="7"/>
  <c r="AL25" i="7"/>
  <c r="AN25" i="7"/>
  <c r="AP25" i="7"/>
  <c r="AR25" i="7"/>
  <c r="AT25" i="7"/>
  <c r="AU25" i="7"/>
  <c r="AV25" i="7"/>
  <c r="AX25" i="7"/>
  <c r="AZ25" i="7"/>
  <c r="BB25" i="7"/>
  <c r="BD25" i="7"/>
  <c r="BF25" i="7"/>
  <c r="BH25" i="7"/>
  <c r="BJ25" i="7"/>
  <c r="BL25" i="7"/>
  <c r="BN25" i="7"/>
  <c r="BP25" i="7"/>
  <c r="BR25" i="7"/>
  <c r="BS25" i="7"/>
  <c r="BT25" i="7"/>
  <c r="BV25" i="7"/>
  <c r="BX25" i="7"/>
  <c r="BZ25" i="7"/>
  <c r="CA25" i="7"/>
  <c r="CB25" i="7"/>
  <c r="CD25" i="7"/>
  <c r="CF25" i="7"/>
  <c r="M19" i="7"/>
  <c r="CE19" i="7"/>
  <c r="CC19" i="7"/>
  <c r="CA19" i="7"/>
  <c r="BY19" i="7"/>
  <c r="BW19" i="7"/>
  <c r="BU19" i="7"/>
  <c r="BS19" i="7"/>
  <c r="BQ19" i="7"/>
  <c r="BO19" i="7"/>
  <c r="BM19" i="7"/>
  <c r="BK19" i="7"/>
  <c r="BI19" i="7"/>
  <c r="BG19" i="7"/>
  <c r="BE19" i="7"/>
  <c r="BC19" i="7"/>
  <c r="BA19" i="7"/>
  <c r="AY19" i="7"/>
  <c r="AW19" i="7"/>
  <c r="AU19" i="7"/>
  <c r="AS19" i="7"/>
  <c r="AQ19" i="7"/>
  <c r="AO19" i="7"/>
  <c r="AM19" i="7"/>
  <c r="AI19" i="7"/>
  <c r="AG19" i="7"/>
  <c r="AE19" i="7"/>
  <c r="AC19" i="7"/>
  <c r="AA19" i="7"/>
  <c r="Y19" i="7"/>
  <c r="W19" i="7"/>
  <c r="U19" i="7"/>
  <c r="S19" i="7"/>
  <c r="Q19" i="7"/>
  <c r="O19" i="7"/>
  <c r="CE24" i="7"/>
  <c r="CC24" i="7"/>
  <c r="BY24" i="7"/>
  <c r="BW24" i="7"/>
  <c r="BU24" i="7"/>
  <c r="BS24" i="7"/>
  <c r="BQ24" i="7"/>
  <c r="BO24" i="7"/>
  <c r="BM24" i="7"/>
  <c r="BG24" i="7"/>
  <c r="BE24" i="7"/>
  <c r="BC24" i="7"/>
  <c r="BA24" i="7"/>
  <c r="AY24" i="7"/>
  <c r="AW24" i="7"/>
  <c r="AU24" i="7"/>
  <c r="AS24" i="7"/>
  <c r="AQ24" i="7"/>
  <c r="AO24" i="7"/>
  <c r="AI24" i="7"/>
  <c r="AG24" i="7"/>
  <c r="AE24" i="7"/>
  <c r="AC24" i="7"/>
  <c r="AA24" i="7"/>
  <c r="Y24" i="7"/>
  <c r="W24" i="7"/>
  <c r="U24" i="7"/>
  <c r="S24" i="7"/>
  <c r="Q24" i="7"/>
  <c r="O24" i="7"/>
  <c r="M25" i="7"/>
  <c r="CE25" i="7"/>
  <c r="CC25" i="7"/>
  <c r="BY25" i="7"/>
  <c r="BW25" i="7"/>
  <c r="BU25" i="7"/>
  <c r="BQ25" i="7"/>
  <c r="BO25" i="7"/>
  <c r="BM25" i="7"/>
  <c r="BK25" i="7"/>
  <c r="BG25" i="7"/>
  <c r="BE25" i="7"/>
  <c r="BC25" i="7"/>
  <c r="BA25" i="7"/>
  <c r="AY25" i="7"/>
  <c r="AW25" i="7"/>
  <c r="AS25" i="7"/>
  <c r="AQ25" i="7"/>
  <c r="AO25" i="7"/>
  <c r="AM25" i="7"/>
  <c r="AI25" i="7"/>
  <c r="AG25" i="7"/>
  <c r="AE25" i="7"/>
  <c r="AC25" i="7"/>
  <c r="AA25" i="7"/>
  <c r="Y25" i="7"/>
  <c r="W25" i="7"/>
  <c r="U25" i="7"/>
  <c r="S25" i="7"/>
  <c r="Q25" i="7"/>
  <c r="O25" i="7"/>
  <c r="L25" i="20"/>
  <c r="M25" i="20"/>
  <c r="M27" i="20" s="1"/>
  <c r="N25" i="20"/>
  <c r="N27" i="20" s="1"/>
  <c r="O25" i="20"/>
  <c r="O27" i="20" s="1"/>
  <c r="P25" i="20"/>
  <c r="P27" i="20" s="1"/>
  <c r="Q25" i="20"/>
  <c r="Q27" i="20" s="1"/>
  <c r="R25" i="20"/>
  <c r="R27" i="20" s="1"/>
  <c r="S25" i="20"/>
  <c r="S27" i="20" s="1"/>
  <c r="T25" i="20"/>
  <c r="T27" i="20" s="1"/>
  <c r="U25" i="20"/>
  <c r="U27" i="20" s="1"/>
  <c r="V25" i="20"/>
  <c r="V27" i="20" s="1"/>
  <c r="W25" i="20"/>
  <c r="W27" i="20" s="1"/>
  <c r="X25" i="20"/>
  <c r="X27" i="20" s="1"/>
  <c r="Y25" i="20"/>
  <c r="Y27" i="20" s="1"/>
  <c r="Z25" i="20"/>
  <c r="Z27" i="20" s="1"/>
  <c r="AB25" i="20"/>
  <c r="AB27" i="20" s="1"/>
  <c r="AD25" i="20"/>
  <c r="AD27" i="20" s="1"/>
  <c r="AF25" i="20"/>
  <c r="AF27" i="20" s="1"/>
  <c r="AH25" i="20"/>
  <c r="AH27" i="20" s="1"/>
  <c r="AJ25" i="20"/>
  <c r="AL25" i="20"/>
  <c r="AL27" i="20" s="1"/>
  <c r="AN25" i="20"/>
  <c r="AN27" i="20" s="1"/>
  <c r="AP25" i="20"/>
  <c r="AP27" i="20" s="1"/>
  <c r="AR25" i="20"/>
  <c r="AR27" i="20" s="1"/>
  <c r="AT25" i="20"/>
  <c r="AT27" i="20" s="1"/>
  <c r="AV25" i="20"/>
  <c r="AV27" i="20" s="1"/>
  <c r="AX25" i="20"/>
  <c r="AX27" i="20" s="1"/>
  <c r="AZ25" i="20"/>
  <c r="AZ27" i="20" s="1"/>
  <c r="BB25" i="20"/>
  <c r="BB27" i="20" s="1"/>
  <c r="BD25" i="20"/>
  <c r="BD27" i="20" s="1"/>
  <c r="BF25" i="20"/>
  <c r="BF27" i="20" s="1"/>
  <c r="BH25" i="20"/>
  <c r="BJ25" i="20"/>
  <c r="BJ27" i="20" s="1"/>
  <c r="BL25" i="20"/>
  <c r="BL27" i="20" s="1"/>
  <c r="BN25" i="20"/>
  <c r="BN27" i="20" s="1"/>
  <c r="BP25" i="20"/>
  <c r="BP27" i="20" s="1"/>
  <c r="BR25" i="20"/>
  <c r="BR27" i="20" s="1"/>
  <c r="BT25" i="20"/>
  <c r="BT27" i="20" s="1"/>
  <c r="BV25" i="20"/>
  <c r="BV27" i="20" s="1"/>
  <c r="BX25" i="20"/>
  <c r="BX27" i="20" s="1"/>
  <c r="BZ25" i="20"/>
  <c r="BZ27" i="20" s="1"/>
  <c r="CB25" i="20"/>
  <c r="CB27" i="20" s="1"/>
  <c r="CD25" i="20"/>
  <c r="CD27" i="20" s="1"/>
  <c r="G7" i="7"/>
  <c r="B70" i="6"/>
  <c r="B71" i="6"/>
  <c r="B73" i="6"/>
  <c r="K25" i="20"/>
  <c r="K27" i="20" s="1"/>
  <c r="AA25" i="20"/>
  <c r="AA27" i="20" s="1"/>
  <c r="BM1" i="7" l="1"/>
  <c r="AG1" i="31"/>
  <c r="AH1" i="30"/>
  <c r="AH1" i="28"/>
  <c r="K184" i="6"/>
  <c r="CF212" i="6"/>
  <c r="K212" i="6" s="1"/>
  <c r="AK1" i="27"/>
  <c r="BY20" i="7"/>
  <c r="E25" i="20"/>
  <c r="L27" i="20"/>
  <c r="AK19" i="7"/>
  <c r="AK24" i="7"/>
  <c r="BI24" i="7"/>
  <c r="BH27" i="20"/>
  <c r="I25" i="20"/>
  <c r="G25" i="20"/>
  <c r="AJ27" i="20"/>
  <c r="BI25" i="7"/>
  <c r="AK25" i="7"/>
  <c r="P26" i="7"/>
  <c r="N12" i="20" s="1"/>
  <c r="T26" i="7"/>
  <c r="R12" i="20" s="1"/>
  <c r="X26" i="7"/>
  <c r="V12" i="20" s="1"/>
  <c r="AB26" i="7"/>
  <c r="Z12" i="20" s="1"/>
  <c r="AF26" i="7"/>
  <c r="AD12" i="20" s="1"/>
  <c r="AJ26" i="7"/>
  <c r="AH12" i="20" s="1"/>
  <c r="AN26" i="7"/>
  <c r="AL12" i="20" s="1"/>
  <c r="AV26" i="7"/>
  <c r="AT12" i="20" s="1"/>
  <c r="AZ26" i="7"/>
  <c r="AX12" i="20" s="1"/>
  <c r="BD26" i="7"/>
  <c r="BB12" i="20" s="1"/>
  <c r="BH26" i="7"/>
  <c r="BF12" i="20" s="1"/>
  <c r="BL26" i="7"/>
  <c r="BJ12" i="20" s="1"/>
  <c r="BP26" i="7"/>
  <c r="BN12" i="20" s="1"/>
  <c r="O26" i="7"/>
  <c r="M12" i="20" s="1"/>
  <c r="S26" i="7"/>
  <c r="Q12" i="20" s="1"/>
  <c r="W26" i="7"/>
  <c r="U12" i="20" s="1"/>
  <c r="AA26" i="7"/>
  <c r="Y12" i="20" s="1"/>
  <c r="AE26" i="7"/>
  <c r="AC12" i="20" s="1"/>
  <c r="AI26" i="7"/>
  <c r="AG12" i="20" s="1"/>
  <c r="AM26" i="7"/>
  <c r="AK12" i="20" s="1"/>
  <c r="AQ26" i="7"/>
  <c r="AO12" i="20" s="1"/>
  <c r="AU26" i="7"/>
  <c r="AS12" i="20" s="1"/>
  <c r="AY26" i="7"/>
  <c r="AW12" i="20" s="1"/>
  <c r="BC26" i="7"/>
  <c r="BA12" i="20" s="1"/>
  <c r="BG26" i="7"/>
  <c r="BE12" i="20" s="1"/>
  <c r="BK26" i="7"/>
  <c r="BI12" i="20" s="1"/>
  <c r="BO26" i="7"/>
  <c r="BM12" i="20" s="1"/>
  <c r="BS26" i="7"/>
  <c r="BQ12" i="20" s="1"/>
  <c r="BW26" i="7"/>
  <c r="BU12" i="20" s="1"/>
  <c r="CA26" i="7"/>
  <c r="BY12" i="20" s="1"/>
  <c r="CE26" i="7"/>
  <c r="CC12" i="20" s="1"/>
  <c r="Q26" i="7"/>
  <c r="U26" i="7"/>
  <c r="S12" i="20" s="1"/>
  <c r="Y26" i="7"/>
  <c r="W12" i="20" s="1"/>
  <c r="AC26" i="7"/>
  <c r="AA12" i="20" s="1"/>
  <c r="AG26" i="7"/>
  <c r="AE12" i="20" s="1"/>
  <c r="AO26" i="7"/>
  <c r="AM12" i="20" s="1"/>
  <c r="AS26" i="7"/>
  <c r="AQ12" i="20" s="1"/>
  <c r="AW26" i="7"/>
  <c r="AU12" i="20" s="1"/>
  <c r="BA26" i="7"/>
  <c r="AY12" i="20" s="1"/>
  <c r="BE26" i="7"/>
  <c r="BC12" i="20" s="1"/>
  <c r="BM26" i="7"/>
  <c r="BK12" i="20" s="1"/>
  <c r="BQ26" i="7"/>
  <c r="BO12" i="20" s="1"/>
  <c r="BU26" i="7"/>
  <c r="BS12" i="20" s="1"/>
  <c r="BY26" i="7"/>
  <c r="BW12" i="20" s="1"/>
  <c r="CC26" i="7"/>
  <c r="CA12" i="20" s="1"/>
  <c r="N21" i="7"/>
  <c r="R21" i="7"/>
  <c r="V21" i="7"/>
  <c r="T11" i="20" s="1"/>
  <c r="Z21" i="7"/>
  <c r="X11" i="20" s="1"/>
  <c r="AD21" i="7"/>
  <c r="AB11" i="20" s="1"/>
  <c r="AH21" i="7"/>
  <c r="AF11" i="20" s="1"/>
  <c r="AL21" i="7"/>
  <c r="AJ11" i="20" s="1"/>
  <c r="AP21" i="7"/>
  <c r="AN11" i="20" s="1"/>
  <c r="AT21" i="7"/>
  <c r="AR11" i="20" s="1"/>
  <c r="AX21" i="7"/>
  <c r="AV11" i="20" s="1"/>
  <c r="BB21" i="7"/>
  <c r="AZ11" i="20" s="1"/>
  <c r="BF21" i="7"/>
  <c r="BD11" i="20" s="1"/>
  <c r="BJ21" i="7"/>
  <c r="BH11" i="20" s="1"/>
  <c r="BN21" i="7"/>
  <c r="BL11" i="20" s="1"/>
  <c r="BR21" i="7"/>
  <c r="BP11" i="20" s="1"/>
  <c r="BV21" i="7"/>
  <c r="BT11" i="20" s="1"/>
  <c r="BZ21" i="7"/>
  <c r="BX11" i="20" s="1"/>
  <c r="CD21" i="7"/>
  <c r="CB11" i="20" s="1"/>
  <c r="BT26" i="7"/>
  <c r="BR12" i="20" s="1"/>
  <c r="BX26" i="7"/>
  <c r="BV12" i="20" s="1"/>
  <c r="CB26" i="7"/>
  <c r="BZ12" i="20" s="1"/>
  <c r="CF26" i="7"/>
  <c r="CD12" i="20" s="1"/>
  <c r="N26" i="7"/>
  <c r="R26" i="7"/>
  <c r="V26" i="7"/>
  <c r="T12" i="20" s="1"/>
  <c r="Z26" i="7"/>
  <c r="X12" i="20" s="1"/>
  <c r="AD26" i="7"/>
  <c r="AB12" i="20" s="1"/>
  <c r="AH26" i="7"/>
  <c r="AF12" i="20" s="1"/>
  <c r="AL26" i="7"/>
  <c r="AJ12" i="20" s="1"/>
  <c r="AP26" i="7"/>
  <c r="AN12" i="20" s="1"/>
  <c r="AT26" i="7"/>
  <c r="AR12" i="20" s="1"/>
  <c r="AX26" i="7"/>
  <c r="AV12" i="20" s="1"/>
  <c r="BB26" i="7"/>
  <c r="AZ12" i="20" s="1"/>
  <c r="BF26" i="7"/>
  <c r="BD12" i="20" s="1"/>
  <c r="BJ26" i="7"/>
  <c r="BH12" i="20" s="1"/>
  <c r="BN26" i="7"/>
  <c r="BL12" i="20" s="1"/>
  <c r="BR26" i="7"/>
  <c r="BP12" i="20" s="1"/>
  <c r="BV26" i="7"/>
  <c r="BT12" i="20" s="1"/>
  <c r="BZ26" i="7"/>
  <c r="BX12" i="20" s="1"/>
  <c r="CD26" i="7"/>
  <c r="CB12" i="20" s="1"/>
  <c r="AR26" i="7"/>
  <c r="AP12" i="20" s="1"/>
  <c r="P21" i="7"/>
  <c r="N11" i="20" s="1"/>
  <c r="T21" i="7"/>
  <c r="R11" i="20" s="1"/>
  <c r="X21" i="7"/>
  <c r="V11" i="20" s="1"/>
  <c r="AB21" i="7"/>
  <c r="Z11" i="20" s="1"/>
  <c r="AF21" i="7"/>
  <c r="AD11" i="20" s="1"/>
  <c r="AJ21" i="7"/>
  <c r="AH11" i="20" s="1"/>
  <c r="AN21" i="7"/>
  <c r="AL11" i="20" s="1"/>
  <c r="AR21" i="7"/>
  <c r="AP11" i="20" s="1"/>
  <c r="AV21" i="7"/>
  <c r="AT11" i="20" s="1"/>
  <c r="AZ21" i="7"/>
  <c r="AX11" i="20" s="1"/>
  <c r="BD21" i="7"/>
  <c r="BB11" i="20" s="1"/>
  <c r="BH21" i="7"/>
  <c r="BF11" i="20" s="1"/>
  <c r="BL21" i="7"/>
  <c r="BJ11" i="20" s="1"/>
  <c r="BP21" i="7"/>
  <c r="BN11" i="20" s="1"/>
  <c r="BT21" i="7"/>
  <c r="BR11" i="20" s="1"/>
  <c r="BX21" i="7"/>
  <c r="BV11" i="20" s="1"/>
  <c r="CB21" i="7"/>
  <c r="BZ11" i="20" s="1"/>
  <c r="CF21" i="7"/>
  <c r="CD11" i="20" s="1"/>
  <c r="AO25" i="20"/>
  <c r="AO27" i="20" s="1"/>
  <c r="AM25" i="20"/>
  <c r="AM27" i="20" s="1"/>
  <c r="AK25" i="20"/>
  <c r="AK27" i="20" s="1"/>
  <c r="AG25" i="20"/>
  <c r="AG27" i="20" s="1"/>
  <c r="AE25" i="20"/>
  <c r="AE27" i="20" s="1"/>
  <c r="AC25" i="20"/>
  <c r="O74" i="6"/>
  <c r="Q74" i="6"/>
  <c r="S74" i="6"/>
  <c r="U74" i="6"/>
  <c r="W74" i="6"/>
  <c r="Y74" i="6"/>
  <c r="AA74" i="6"/>
  <c r="AC74" i="6"/>
  <c r="AE74" i="6"/>
  <c r="AG74" i="6"/>
  <c r="AI74" i="6"/>
  <c r="AK74" i="6"/>
  <c r="AM74" i="6"/>
  <c r="AO74" i="6"/>
  <c r="AQ74" i="6"/>
  <c r="AS74" i="6"/>
  <c r="AU74" i="6"/>
  <c r="AW74" i="6"/>
  <c r="AY74" i="6"/>
  <c r="BA74" i="6"/>
  <c r="BC74" i="6"/>
  <c r="BE74" i="6"/>
  <c r="BG74" i="6"/>
  <c r="BI74" i="6"/>
  <c r="BK74" i="6"/>
  <c r="BM74" i="6"/>
  <c r="BO74" i="6"/>
  <c r="BQ74" i="6"/>
  <c r="BS74" i="6"/>
  <c r="BU74" i="6"/>
  <c r="BW74" i="6"/>
  <c r="BY74" i="6"/>
  <c r="CA74" i="6"/>
  <c r="CC74" i="6"/>
  <c r="CE74" i="6"/>
  <c r="CG74" i="6"/>
  <c r="K24" i="7"/>
  <c r="K25" i="7"/>
  <c r="K19" i="7"/>
  <c r="K20" i="7"/>
  <c r="K7" i="7"/>
  <c r="I7" i="7"/>
  <c r="I24" i="7"/>
  <c r="I25" i="7"/>
  <c r="I19" i="7"/>
  <c r="I20" i="7"/>
  <c r="G24" i="7"/>
  <c r="G25" i="7"/>
  <c r="G19" i="7"/>
  <c r="G20" i="7"/>
  <c r="R1" i="7"/>
  <c r="S1" i="6" s="1"/>
  <c r="T1" i="7"/>
  <c r="U1" i="6" s="1"/>
  <c r="V1" i="7"/>
  <c r="W1" i="6" s="1"/>
  <c r="X1" i="7"/>
  <c r="Y1" i="6" s="1"/>
  <c r="Z1" i="7"/>
  <c r="AA1" i="6" s="1"/>
  <c r="AB1" i="7"/>
  <c r="AC1" i="6" s="1"/>
  <c r="AD1" i="7"/>
  <c r="AE1" i="6" s="1"/>
  <c r="AF1" i="7"/>
  <c r="AG1" i="6" s="1"/>
  <c r="AH1" i="7"/>
  <c r="AI1" i="6" s="1"/>
  <c r="AJ1" i="7"/>
  <c r="AK1" i="6" s="1"/>
  <c r="AL1" i="7"/>
  <c r="AM1" i="6" s="1"/>
  <c r="AN1" i="7"/>
  <c r="AO1" i="6" s="1"/>
  <c r="AP1" i="7"/>
  <c r="AQ1" i="6" s="1"/>
  <c r="AR1" i="7"/>
  <c r="AS1" i="6" s="1"/>
  <c r="AT1" i="7"/>
  <c r="AU1" i="6" s="1"/>
  <c r="AV1" i="7"/>
  <c r="AW1" i="6" s="1"/>
  <c r="AX1" i="7"/>
  <c r="AY1" i="6" s="1"/>
  <c r="AZ1" i="7"/>
  <c r="BA1" i="6" s="1"/>
  <c r="BL1" i="7"/>
  <c r="BM1" i="6" s="1"/>
  <c r="BJ1" i="7"/>
  <c r="BK1" i="6" s="1"/>
  <c r="BH1" i="7"/>
  <c r="BI1" i="6" s="1"/>
  <c r="BF1" i="7"/>
  <c r="BG1" i="6" s="1"/>
  <c r="BD1" i="7"/>
  <c r="BE1" i="6" s="1"/>
  <c r="BB1" i="7"/>
  <c r="BC1" i="6" s="1"/>
  <c r="BN1" i="7"/>
  <c r="BO1" i="6" s="1"/>
  <c r="P1" i="7"/>
  <c r="Q1" i="6" s="1"/>
  <c r="N1" i="7"/>
  <c r="O1" i="6" s="1"/>
  <c r="I12" i="20" l="1"/>
  <c r="G11" i="20"/>
  <c r="G12" i="20"/>
  <c r="I11" i="20"/>
  <c r="O12" i="20"/>
  <c r="BO1" i="7"/>
  <c r="AH1" i="31"/>
  <c r="AI1" i="30"/>
  <c r="AI1" i="28"/>
  <c r="P11" i="20"/>
  <c r="P12" i="20"/>
  <c r="AK26" i="7"/>
  <c r="AI12" i="20" s="1"/>
  <c r="F12" i="20" s="1"/>
  <c r="AL1" i="27"/>
  <c r="CE20" i="7"/>
  <c r="BI26" i="7"/>
  <c r="BG12" i="20" s="1"/>
  <c r="H12" i="20" s="1"/>
  <c r="BU75" i="6"/>
  <c r="BT8" i="7"/>
  <c r="BR9" i="20" s="1"/>
  <c r="BE75" i="6"/>
  <c r="BD8" i="7"/>
  <c r="BB9" i="20" s="1"/>
  <c r="AO75" i="6"/>
  <c r="AN8" i="7"/>
  <c r="AL9" i="20" s="1"/>
  <c r="Y75" i="6"/>
  <c r="X8" i="7"/>
  <c r="V9" i="20" s="1"/>
  <c r="CA75" i="6"/>
  <c r="BZ8" i="7"/>
  <c r="BX9" i="20" s="1"/>
  <c r="BS75" i="6"/>
  <c r="BR8" i="7"/>
  <c r="BP9" i="20" s="1"/>
  <c r="BC75" i="6"/>
  <c r="BB8" i="7"/>
  <c r="AZ9" i="20" s="1"/>
  <c r="AM75" i="6"/>
  <c r="AL8" i="7"/>
  <c r="AJ9" i="20" s="1"/>
  <c r="W75" i="6"/>
  <c r="V8" i="7"/>
  <c r="T9" i="20" s="1"/>
  <c r="CG75" i="6"/>
  <c r="CF8" i="7"/>
  <c r="CD9" i="20" s="1"/>
  <c r="BY75" i="6"/>
  <c r="BX8" i="7"/>
  <c r="BV9" i="20" s="1"/>
  <c r="BQ75" i="6"/>
  <c r="BP8" i="7"/>
  <c r="BN9" i="20" s="1"/>
  <c r="BI75" i="6"/>
  <c r="BH8" i="7"/>
  <c r="BF9" i="20" s="1"/>
  <c r="BA75" i="6"/>
  <c r="AZ8" i="7"/>
  <c r="AX9" i="20" s="1"/>
  <c r="AS75" i="6"/>
  <c r="AR8" i="7"/>
  <c r="AP9" i="20" s="1"/>
  <c r="AK75" i="6"/>
  <c r="AJ8" i="7"/>
  <c r="AH9" i="20" s="1"/>
  <c r="AC75" i="6"/>
  <c r="AB8" i="7"/>
  <c r="Z9" i="20" s="1"/>
  <c r="U75" i="6"/>
  <c r="T8" i="7"/>
  <c r="R9" i="20" s="1"/>
  <c r="CC75" i="6"/>
  <c r="CB8" i="7"/>
  <c r="BZ9" i="20" s="1"/>
  <c r="BM75" i="6"/>
  <c r="BL8" i="7"/>
  <c r="BJ9" i="20" s="1"/>
  <c r="AW75" i="6"/>
  <c r="AV8" i="7"/>
  <c r="AT9" i="20" s="1"/>
  <c r="AG75" i="6"/>
  <c r="AF8" i="7"/>
  <c r="AD9" i="20" s="1"/>
  <c r="Q75" i="6"/>
  <c r="P8" i="7"/>
  <c r="N9" i="20" s="1"/>
  <c r="BK75" i="6"/>
  <c r="BJ8" i="7"/>
  <c r="BH9" i="20" s="1"/>
  <c r="AU75" i="6"/>
  <c r="AT8" i="7"/>
  <c r="AR9" i="20" s="1"/>
  <c r="AE75" i="6"/>
  <c r="AD8" i="7"/>
  <c r="AB9" i="20" s="1"/>
  <c r="O75" i="6"/>
  <c r="N8" i="7"/>
  <c r="L9" i="20" s="1"/>
  <c r="CE75" i="6"/>
  <c r="CD8" i="7"/>
  <c r="CB9" i="20" s="1"/>
  <c r="BW75" i="6"/>
  <c r="BV8" i="7"/>
  <c r="BT9" i="20" s="1"/>
  <c r="BO75" i="6"/>
  <c r="BN8" i="7"/>
  <c r="BL9" i="20" s="1"/>
  <c r="BG75" i="6"/>
  <c r="BF8" i="7"/>
  <c r="BD9" i="20" s="1"/>
  <c r="AY75" i="6"/>
  <c r="AX8" i="7"/>
  <c r="AV9" i="20" s="1"/>
  <c r="AQ75" i="6"/>
  <c r="AP8" i="7"/>
  <c r="AN9" i="20" s="1"/>
  <c r="AI75" i="6"/>
  <c r="AH8" i="7"/>
  <c r="AF9" i="20" s="1"/>
  <c r="AA75" i="6"/>
  <c r="Z8" i="7"/>
  <c r="X9" i="20" s="1"/>
  <c r="S75" i="6"/>
  <c r="R8" i="7"/>
  <c r="H6" i="20"/>
  <c r="F6" i="20"/>
  <c r="D6" i="20"/>
  <c r="D6" i="38" s="1"/>
  <c r="L12" i="20"/>
  <c r="E12" i="20" s="1"/>
  <c r="L11" i="20"/>
  <c r="E11" i="20" s="1"/>
  <c r="AV1" i="20"/>
  <c r="N1" i="20"/>
  <c r="BB1" i="20"/>
  <c r="BJ1" i="20"/>
  <c r="AR1" i="20"/>
  <c r="AJ1" i="20"/>
  <c r="AB1" i="20"/>
  <c r="T1" i="20"/>
  <c r="AF1" i="20"/>
  <c r="L1" i="20"/>
  <c r="BD1" i="20"/>
  <c r="AX1" i="20"/>
  <c r="AP1" i="20"/>
  <c r="AH1" i="20"/>
  <c r="Z1" i="20"/>
  <c r="R1" i="20"/>
  <c r="AN1" i="20"/>
  <c r="P1" i="20"/>
  <c r="BL1" i="20"/>
  <c r="BF1" i="20"/>
  <c r="X1" i="20"/>
  <c r="AZ1" i="20"/>
  <c r="BH1" i="20"/>
  <c r="AT1" i="20"/>
  <c r="AL1" i="20"/>
  <c r="AD1" i="20"/>
  <c r="V1" i="20"/>
  <c r="BZ6" i="7"/>
  <c r="BP6" i="7"/>
  <c r="BD6" i="7"/>
  <c r="AN6" i="7"/>
  <c r="AX6" i="7"/>
  <c r="BV6" i="7"/>
  <c r="BX6" i="7"/>
  <c r="BL6" i="7"/>
  <c r="AZ6" i="7"/>
  <c r="AL6" i="7"/>
  <c r="AT6" i="7"/>
  <c r="BN6" i="7"/>
  <c r="CF6" i="7"/>
  <c r="BT6" i="7"/>
  <c r="BJ6" i="7"/>
  <c r="AV6" i="7"/>
  <c r="BF6" i="7"/>
  <c r="AP6" i="7"/>
  <c r="CB6" i="7"/>
  <c r="BR6" i="7"/>
  <c r="BH6" i="7"/>
  <c r="AR6" i="7"/>
  <c r="BB6" i="7"/>
  <c r="CD6" i="7"/>
  <c r="D25" i="20"/>
  <c r="D27" i="38" s="1"/>
  <c r="D29" i="38" s="1"/>
  <c r="AC27" i="20"/>
  <c r="BR30" i="7"/>
  <c r="BZ30" i="7"/>
  <c r="BD30" i="7"/>
  <c r="L74" i="6"/>
  <c r="J74" i="6"/>
  <c r="H74" i="6"/>
  <c r="AI25" i="20"/>
  <c r="AX30" i="7"/>
  <c r="AN30" i="7"/>
  <c r="BL30" i="7"/>
  <c r="BF4" i="7"/>
  <c r="BF30" i="7"/>
  <c r="BJ30" i="7"/>
  <c r="BV4" i="7"/>
  <c r="CF4" i="7"/>
  <c r="AP30" i="7"/>
  <c r="AP4" i="7"/>
  <c r="BT30" i="7"/>
  <c r="BX30" i="7"/>
  <c r="CD30" i="7"/>
  <c r="AV30" i="7"/>
  <c r="CF30" i="7"/>
  <c r="BB30" i="7"/>
  <c r="BV30" i="7"/>
  <c r="BJ4" i="7"/>
  <c r="BB4" i="7"/>
  <c r="AT4" i="7"/>
  <c r="BZ4" i="7"/>
  <c r="BX4" i="7"/>
  <c r="AZ4" i="7"/>
  <c r="AZ30" i="7"/>
  <c r="CB30" i="7"/>
  <c r="CB4" i="7"/>
  <c r="BH4" i="7"/>
  <c r="BH30" i="7"/>
  <c r="AR4" i="7"/>
  <c r="AR30" i="7"/>
  <c r="AT30" i="7"/>
  <c r="BN30" i="7"/>
  <c r="AX4" i="7"/>
  <c r="BN4" i="7"/>
  <c r="CD4" i="7"/>
  <c r="BL4" i="7"/>
  <c r="BP4" i="7"/>
  <c r="BP30" i="7"/>
  <c r="BD4" i="7"/>
  <c r="AN4" i="7"/>
  <c r="AL30" i="7"/>
  <c r="BR4" i="7"/>
  <c r="AV4" i="7"/>
  <c r="BT4" i="7"/>
  <c r="I3" i="7"/>
  <c r="I21" i="7"/>
  <c r="K3" i="7"/>
  <c r="I26" i="7"/>
  <c r="G26" i="7"/>
  <c r="K21" i="7"/>
  <c r="G21" i="7"/>
  <c r="K26" i="7"/>
  <c r="I9" i="20" l="1"/>
  <c r="G9" i="20"/>
  <c r="BZ10" i="7"/>
  <c r="BQ1" i="7"/>
  <c r="AI1" i="31"/>
  <c r="AJ1" i="30"/>
  <c r="AJ1" i="28"/>
  <c r="BP1" i="7"/>
  <c r="BQ1" i="6" s="1"/>
  <c r="BN1" i="20" s="1"/>
  <c r="P9" i="20"/>
  <c r="E9" i="20" s="1"/>
  <c r="AM1" i="27"/>
  <c r="CC20" i="7"/>
  <c r="I6" i="7"/>
  <c r="K6" i="7"/>
  <c r="D6" i="7"/>
  <c r="D10" i="7"/>
  <c r="D17" i="7" s="1"/>
  <c r="BB10" i="7"/>
  <c r="BX10" i="7"/>
  <c r="CB10" i="7"/>
  <c r="BF10" i="7"/>
  <c r="BH10" i="7"/>
  <c r="AV10" i="7"/>
  <c r="BT10" i="7"/>
  <c r="AN10" i="7"/>
  <c r="AR10" i="7"/>
  <c r="AP10" i="7"/>
  <c r="AT10" i="7"/>
  <c r="BV10" i="7"/>
  <c r="BP10" i="7"/>
  <c r="CF10" i="7"/>
  <c r="K8" i="7"/>
  <c r="I8" i="7"/>
  <c r="AX10" i="7"/>
  <c r="AZ10" i="7"/>
  <c r="BD10" i="7"/>
  <c r="G8" i="7"/>
  <c r="CD10" i="7"/>
  <c r="BR10" i="7"/>
  <c r="BJ10" i="7"/>
  <c r="BN10" i="7"/>
  <c r="AL10" i="7"/>
  <c r="BL10" i="7"/>
  <c r="J75" i="6"/>
  <c r="J83" i="6"/>
  <c r="J91" i="6"/>
  <c r="L83" i="6"/>
  <c r="L91" i="6"/>
  <c r="L75" i="6"/>
  <c r="AI27" i="20"/>
  <c r="K4" i="7"/>
  <c r="CD11" i="7" l="1"/>
  <c r="CD17" i="7"/>
  <c r="CD22" i="7" s="1"/>
  <c r="BP11" i="7"/>
  <c r="BP17" i="7"/>
  <c r="BP22" i="7" s="1"/>
  <c r="AR11" i="7"/>
  <c r="AR17" i="7"/>
  <c r="AR22" i="7" s="1"/>
  <c r="BB11" i="7"/>
  <c r="BB17" i="7"/>
  <c r="BB22" i="7" s="1"/>
  <c r="BN11" i="7"/>
  <c r="BN17" i="7"/>
  <c r="BN22" i="7" s="1"/>
  <c r="BV11" i="7"/>
  <c r="BV17" i="7"/>
  <c r="BV22" i="7" s="1"/>
  <c r="AN11" i="7"/>
  <c r="AN17" i="7"/>
  <c r="AN22" i="7" s="1"/>
  <c r="BF11" i="7"/>
  <c r="BF17" i="7"/>
  <c r="BF22" i="7" s="1"/>
  <c r="BJ11" i="7"/>
  <c r="K10" i="7"/>
  <c r="BJ17" i="7"/>
  <c r="BD11" i="7"/>
  <c r="BD17" i="7"/>
  <c r="BD22" i="7" s="1"/>
  <c r="AT11" i="7"/>
  <c r="AT17" i="7"/>
  <c r="AT22" i="7" s="1"/>
  <c r="BT11" i="7"/>
  <c r="BT17" i="7"/>
  <c r="BT22" i="7" s="1"/>
  <c r="CB11" i="7"/>
  <c r="CB17" i="7"/>
  <c r="CB22" i="7" s="1"/>
  <c r="AL11" i="7"/>
  <c r="I10" i="7"/>
  <c r="AL17" i="7"/>
  <c r="AX11" i="7"/>
  <c r="AX17" i="7"/>
  <c r="AX22" i="7" s="1"/>
  <c r="BH11" i="7"/>
  <c r="BH17" i="7"/>
  <c r="BH22" i="7" s="1"/>
  <c r="BZ11" i="7"/>
  <c r="BZ17" i="7"/>
  <c r="BZ22" i="7" s="1"/>
  <c r="BL11" i="7"/>
  <c r="BL17" i="7"/>
  <c r="BL22" i="7" s="1"/>
  <c r="BR11" i="7"/>
  <c r="BR17" i="7"/>
  <c r="BR22" i="7" s="1"/>
  <c r="AZ11" i="7"/>
  <c r="AZ17" i="7"/>
  <c r="AZ22" i="7" s="1"/>
  <c r="CF11" i="7"/>
  <c r="CF17" i="7"/>
  <c r="CF22" i="7" s="1"/>
  <c r="AP11" i="7"/>
  <c r="AP17" i="7"/>
  <c r="AP22" i="7" s="1"/>
  <c r="AV11" i="7"/>
  <c r="AV17" i="7"/>
  <c r="AV22" i="7" s="1"/>
  <c r="BX11" i="7"/>
  <c r="BX17" i="7"/>
  <c r="BX22" i="7" s="1"/>
  <c r="BS1" i="7"/>
  <c r="AJ1" i="31"/>
  <c r="AK1" i="30"/>
  <c r="AK1" i="28"/>
  <c r="BR1" i="7"/>
  <c r="BS1" i="6" s="1"/>
  <c r="BP1" i="20" s="1"/>
  <c r="AN1" i="27"/>
  <c r="D11" i="7"/>
  <c r="BH18" i="7"/>
  <c r="M27" i="7"/>
  <c r="K13" i="20" s="1"/>
  <c r="D13" i="20" s="1"/>
  <c r="E19" i="7"/>
  <c r="E21" i="7" s="1"/>
  <c r="E27" i="20"/>
  <c r="G27" i="20"/>
  <c r="I27" i="20"/>
  <c r="E20" i="20"/>
  <c r="G20" i="20"/>
  <c r="I20" i="20"/>
  <c r="AX18" i="7" l="1"/>
  <c r="BF18" i="7"/>
  <c r="AV18" i="7"/>
  <c r="K17" i="7"/>
  <c r="BJ22" i="7"/>
  <c r="K22" i="7" s="1"/>
  <c r="AL22" i="7"/>
  <c r="I22" i="7" s="1"/>
  <c r="I17" i="7"/>
  <c r="AL18" i="7"/>
  <c r="BU1" i="7"/>
  <c r="AK1" i="31"/>
  <c r="AL1" i="30"/>
  <c r="AL1" i="28"/>
  <c r="BT1" i="7"/>
  <c r="BU1" i="6" s="1"/>
  <c r="BR1" i="20" s="1"/>
  <c r="AO1" i="27"/>
  <c r="I11" i="7"/>
  <c r="K11" i="7"/>
  <c r="BH23" i="7"/>
  <c r="AL23" i="7"/>
  <c r="AN18" i="7"/>
  <c r="AX23" i="7"/>
  <c r="AN23" i="7"/>
  <c r="AV23" i="7"/>
  <c r="BR18" i="7"/>
  <c r="AP23" i="7"/>
  <c r="BN23" i="7"/>
  <c r="BR23" i="7"/>
  <c r="BB23" i="7"/>
  <c r="BP23" i="7"/>
  <c r="AT23" i="7"/>
  <c r="CD23" i="7"/>
  <c r="AR23" i="7"/>
  <c r="AZ23" i="7"/>
  <c r="AZ18" i="7"/>
  <c r="CB18" i="7"/>
  <c r="BB18" i="7"/>
  <c r="BX18" i="7"/>
  <c r="AR18" i="7"/>
  <c r="BV18" i="7"/>
  <c r="CD18" i="7"/>
  <c r="BL18" i="7"/>
  <c r="CF18" i="7"/>
  <c r="BZ18" i="7"/>
  <c r="BN18" i="7"/>
  <c r="AT18" i="7"/>
  <c r="BT18" i="7"/>
  <c r="BP18" i="7"/>
  <c r="BD18" i="7"/>
  <c r="AP18" i="7"/>
  <c r="BJ18" i="7"/>
  <c r="BJ23" i="7" l="1"/>
  <c r="BW1" i="7"/>
  <c r="AL1" i="31"/>
  <c r="AM1" i="30"/>
  <c r="AM1" i="28"/>
  <c r="BV1" i="7"/>
  <c r="BW1" i="6" s="1"/>
  <c r="BT1" i="20" s="1"/>
  <c r="AP1" i="27"/>
  <c r="BF23" i="7"/>
  <c r="BT23" i="7"/>
  <c r="CF23" i="7"/>
  <c r="BX23" i="7"/>
  <c r="BD23" i="7"/>
  <c r="BV23" i="7"/>
  <c r="BZ23" i="7"/>
  <c r="BL23" i="7"/>
  <c r="CB23" i="7"/>
  <c r="K23" i="7"/>
  <c r="BY1" i="7" l="1"/>
  <c r="AM1" i="31"/>
  <c r="AN1" i="30"/>
  <c r="AN1" i="28"/>
  <c r="BX1" i="7"/>
  <c r="BY1" i="6" s="1"/>
  <c r="BV1" i="20" s="1"/>
  <c r="O21" i="7"/>
  <c r="M11" i="20" s="1"/>
  <c r="D27" i="20"/>
  <c r="CA1" i="7" l="1"/>
  <c r="AN1" i="31"/>
  <c r="AO1" i="30"/>
  <c r="AO1" i="28"/>
  <c r="BZ1" i="7"/>
  <c r="CA1" i="6" s="1"/>
  <c r="BX1" i="20" s="1"/>
  <c r="I23" i="7"/>
  <c r="AQ25" i="20"/>
  <c r="CC1" i="7" l="1"/>
  <c r="AO1" i="31"/>
  <c r="AP1" i="30"/>
  <c r="AP1" i="28"/>
  <c r="CB1" i="7"/>
  <c r="CC1" i="6" s="1"/>
  <c r="BZ1" i="20" s="1"/>
  <c r="AS25" i="20"/>
  <c r="AS27" i="20" s="1"/>
  <c r="Q21" i="7"/>
  <c r="O11" i="20" s="1"/>
  <c r="AQ27" i="20"/>
  <c r="AP1" i="37" l="1"/>
  <c r="AP1" i="36"/>
  <c r="AP1" i="35"/>
  <c r="CE1" i="7"/>
  <c r="AP1" i="31"/>
  <c r="AQ1" i="30"/>
  <c r="AQ1" i="28"/>
  <c r="CA1" i="20"/>
  <c r="CB1" i="20" s="1"/>
  <c r="CD1" i="7"/>
  <c r="CE1" i="6" s="1"/>
  <c r="S21" i="7"/>
  <c r="Q11" i="20" s="1"/>
  <c r="AU25" i="20"/>
  <c r="AU27" i="20" s="1"/>
  <c r="AQ1" i="37" l="1"/>
  <c r="AQ1" i="36"/>
  <c r="AQ1" i="35"/>
  <c r="AQ1" i="31"/>
  <c r="AR1" i="30"/>
  <c r="AS1" i="30" s="1"/>
  <c r="AT1" i="30" s="1"/>
  <c r="AU1" i="30" s="1"/>
  <c r="AV1" i="30" s="1"/>
  <c r="AW1" i="30" s="1"/>
  <c r="AX1" i="30" s="1"/>
  <c r="AY1" i="30" s="1"/>
  <c r="AZ1" i="30" s="1"/>
  <c r="BA1" i="30" s="1"/>
  <c r="BB1" i="30" s="1"/>
  <c r="BC1" i="30" s="1"/>
  <c r="BD1" i="30" s="1"/>
  <c r="AR1" i="28"/>
  <c r="CC1" i="20"/>
  <c r="CD1" i="20" s="1"/>
  <c r="CF1" i="7"/>
  <c r="CG1" i="6" s="1"/>
  <c r="U21" i="7"/>
  <c r="S11" i="20" s="1"/>
  <c r="AW25" i="20"/>
  <c r="W21" i="7" l="1"/>
  <c r="U11" i="20" s="1"/>
  <c r="AY25" i="20"/>
  <c r="AY27" i="20" s="1"/>
  <c r="Y21" i="7"/>
  <c r="W11" i="20" s="1"/>
  <c r="AW27" i="20"/>
  <c r="BA25" i="20" l="1"/>
  <c r="BA27" i="20" s="1"/>
  <c r="AA21" i="7" l="1"/>
  <c r="Y11" i="20" s="1"/>
  <c r="BC25" i="20"/>
  <c r="AC21" i="7" l="1"/>
  <c r="AA11" i="20" s="1"/>
  <c r="AE21" i="7"/>
  <c r="AC11" i="20" s="1"/>
  <c r="BC27" i="20"/>
  <c r="BE25" i="20" l="1"/>
  <c r="BG25" i="20"/>
  <c r="BE27" i="20" l="1"/>
  <c r="F25" i="20"/>
  <c r="BI25" i="20"/>
  <c r="BI27" i="20" s="1"/>
  <c r="AG21" i="7"/>
  <c r="AE11" i="20" s="1"/>
  <c r="BG27" i="20"/>
  <c r="F27" i="20" l="1"/>
  <c r="E27" i="38"/>
  <c r="E29" i="38" s="1"/>
  <c r="AI21" i="7"/>
  <c r="AG11" i="20" s="1"/>
  <c r="AK21" i="7"/>
  <c r="AI11" i="20" s="1"/>
  <c r="BK25" i="20"/>
  <c r="BM25" i="20" l="1"/>
  <c r="BM27" i="20" s="1"/>
  <c r="AM21" i="7"/>
  <c r="AK11" i="20" s="1"/>
  <c r="BK27" i="20"/>
  <c r="BO25" i="20" l="1"/>
  <c r="BO27" i="20" s="1"/>
  <c r="AO21" i="7"/>
  <c r="AM11" i="20" s="1"/>
  <c r="BQ25" i="20" l="1"/>
  <c r="BQ27" i="20" s="1"/>
  <c r="AQ21" i="7"/>
  <c r="AO11" i="20" s="1"/>
  <c r="BS25" i="20" l="1"/>
  <c r="BS27" i="20" s="1"/>
  <c r="AS21" i="7"/>
  <c r="AQ11" i="20" s="1"/>
  <c r="AU21" i="7" l="1"/>
  <c r="AS11" i="20" s="1"/>
  <c r="BU25" i="20"/>
  <c r="BU27" i="20" s="1"/>
  <c r="AW21" i="7" l="1"/>
  <c r="AU11" i="20" s="1"/>
  <c r="BW25" i="20"/>
  <c r="AY21" i="7" l="1"/>
  <c r="AW11" i="20" s="1"/>
  <c r="BY25" i="20"/>
  <c r="BY27" i="20" s="1"/>
  <c r="BW27" i="20"/>
  <c r="BA21" i="7" l="1"/>
  <c r="AY11" i="20" s="1"/>
  <c r="CA25" i="20"/>
  <c r="CA27" i="20" s="1"/>
  <c r="BC21" i="7" l="1"/>
  <c r="BA11" i="20" s="1"/>
  <c r="CC25" i="20"/>
  <c r="BE21" i="7" l="1"/>
  <c r="BC11" i="20" s="1"/>
  <c r="CC27" i="20"/>
  <c r="H25" i="20"/>
  <c r="H27" i="20" l="1"/>
  <c r="F27" i="38"/>
  <c r="F29" i="38" s="1"/>
  <c r="BG21" i="7"/>
  <c r="BE11" i="20" s="1"/>
  <c r="F11" i="20" s="1"/>
  <c r="BI21" i="7" l="1"/>
  <c r="BG11" i="20" s="1"/>
  <c r="BK21" i="7" l="1"/>
  <c r="BI11" i="20" s="1"/>
  <c r="BM21" i="7" l="1"/>
  <c r="BK11" i="20" s="1"/>
  <c r="BO21" i="7" l="1"/>
  <c r="BM11" i="20" s="1"/>
  <c r="BQ21" i="7" l="1"/>
  <c r="BO11" i="20" s="1"/>
  <c r="BS21" i="7" l="1"/>
  <c r="BQ11" i="20" s="1"/>
  <c r="BU21" i="7" l="1"/>
  <c r="BS11" i="20" s="1"/>
  <c r="BW21" i="7" l="1"/>
  <c r="BU11" i="20" s="1"/>
  <c r="BY21" i="7" l="1"/>
  <c r="BW11" i="20" s="1"/>
  <c r="CA21" i="7" l="1"/>
  <c r="BY11" i="20" s="1"/>
  <c r="CC21" i="7" l="1"/>
  <c r="CA11" i="20" s="1"/>
  <c r="E1" i="20" l="1"/>
  <c r="F1" i="20"/>
  <c r="G1" i="20"/>
  <c r="H1" i="20"/>
  <c r="I1" i="20"/>
  <c r="I1" i="6"/>
  <c r="L1" i="6"/>
  <c r="J1" i="6"/>
  <c r="K1" i="6"/>
  <c r="H1" i="6"/>
  <c r="E6" i="7" l="1"/>
  <c r="CE21" i="7"/>
  <c r="CC11" i="20" s="1"/>
  <c r="H11" i="20" s="1"/>
  <c r="C19" i="7"/>
  <c r="C21" i="7" s="1"/>
  <c r="D19" i="7"/>
  <c r="C25" i="7"/>
  <c r="D25" i="7"/>
  <c r="E10" i="7" l="1"/>
  <c r="E17" i="7" s="1"/>
  <c r="E22" i="7" s="1"/>
  <c r="D21" i="7"/>
  <c r="D22" i="7" s="1"/>
  <c r="C26" i="7"/>
  <c r="D26" i="7"/>
  <c r="AL73" i="6" l="1"/>
  <c r="AT73" i="6"/>
  <c r="BB73" i="6"/>
  <c r="AP73" i="6"/>
  <c r="AX73" i="6"/>
  <c r="BF73" i="6"/>
  <c r="AR73" i="6"/>
  <c r="BH73" i="6"/>
  <c r="AN73" i="6"/>
  <c r="AV73" i="6"/>
  <c r="BD73" i="6"/>
  <c r="AZ73" i="6"/>
  <c r="BT71" i="6"/>
  <c r="AP71" i="6"/>
  <c r="AX71" i="6"/>
  <c r="BF71" i="6"/>
  <c r="AR71" i="6"/>
  <c r="AZ71" i="6"/>
  <c r="BH71" i="6"/>
  <c r="AL71" i="6"/>
  <c r="AT71" i="6"/>
  <c r="BB71" i="6"/>
  <c r="AN71" i="6"/>
  <c r="AV71" i="6"/>
  <c r="BD71" i="6"/>
  <c r="E11" i="7"/>
  <c r="D18" i="7" l="1"/>
  <c r="BL71" i="6"/>
  <c r="CF71" i="6"/>
  <c r="BX71" i="6"/>
  <c r="BV71" i="6"/>
  <c r="BZ71" i="6"/>
  <c r="BN71" i="6"/>
  <c r="CB71" i="6"/>
  <c r="BJ73" i="6"/>
  <c r="BR73" i="6"/>
  <c r="BZ73" i="6"/>
  <c r="BN73" i="6"/>
  <c r="CD73" i="6"/>
  <c r="BP73" i="6"/>
  <c r="CF73" i="6"/>
  <c r="BL73" i="6"/>
  <c r="BT73" i="6"/>
  <c r="CB73" i="6"/>
  <c r="BV73" i="6"/>
  <c r="BX73" i="6"/>
  <c r="BR71" i="6"/>
  <c r="BP71" i="6"/>
  <c r="BJ71" i="6"/>
  <c r="CD71" i="6"/>
  <c r="I71" i="6"/>
  <c r="D1" i="20"/>
  <c r="D23" i="7" l="1"/>
  <c r="E18" i="7"/>
  <c r="K71" i="6"/>
  <c r="D29" i="7"/>
  <c r="D30" i="7" l="1"/>
  <c r="E23" i="7"/>
  <c r="BI7" i="7"/>
  <c r="BG8" i="20" s="1"/>
  <c r="BJ70" i="6"/>
  <c r="BJ69" i="6"/>
  <c r="BJ1" i="6"/>
  <c r="BK7" i="7"/>
  <c r="BI8" i="20" s="1"/>
  <c r="BL1" i="6"/>
  <c r="BM7" i="7"/>
  <c r="BK8" i="20" s="1"/>
  <c r="BN1" i="6"/>
  <c r="BO7" i="7"/>
  <c r="BM8" i="20" s="1"/>
  <c r="BP1" i="6"/>
  <c r="BQ7" i="7"/>
  <c r="BO8" i="20" s="1"/>
  <c r="BR1" i="6"/>
  <c r="BS7" i="7"/>
  <c r="BQ8" i="20" s="1"/>
  <c r="BT1" i="6"/>
  <c r="BU7" i="7"/>
  <c r="BS8" i="20" s="1"/>
  <c r="BV1" i="6"/>
  <c r="BW7" i="7"/>
  <c r="BU8" i="20" s="1"/>
  <c r="BX1" i="6"/>
  <c r="BY7" i="7"/>
  <c r="BW8" i="20" s="1"/>
  <c r="BZ1" i="6"/>
  <c r="CA7" i="7"/>
  <c r="BY8" i="20" s="1"/>
  <c r="CB1" i="6"/>
  <c r="CC7" i="7"/>
  <c r="CA8" i="20" s="1"/>
  <c r="CD1" i="6"/>
  <c r="CE7" i="7"/>
  <c r="CC8" i="20" s="1"/>
  <c r="CF1" i="6"/>
  <c r="AK7" i="7"/>
  <c r="AI8" i="20" s="1"/>
  <c r="AM7" i="7"/>
  <c r="AK8" i="20" s="1"/>
  <c r="AO7" i="7"/>
  <c r="AM8" i="20" s="1"/>
  <c r="AQ7" i="7"/>
  <c r="AO8" i="20" s="1"/>
  <c r="AS7" i="7"/>
  <c r="AQ8" i="20" s="1"/>
  <c r="AU7" i="7"/>
  <c r="AS8" i="20" s="1"/>
  <c r="AW7" i="7"/>
  <c r="AU8" i="20" s="1"/>
  <c r="AY7" i="7"/>
  <c r="AW8" i="20" s="1"/>
  <c r="BA7" i="7"/>
  <c r="AY8" i="20" s="1"/>
  <c r="BC7" i="7"/>
  <c r="BA8" i="20" s="1"/>
  <c r="BE7" i="7"/>
  <c r="BC8" i="20" s="1"/>
  <c r="BG7" i="7"/>
  <c r="BE8" i="20" s="1"/>
  <c r="AL70" i="6"/>
  <c r="AL69" i="6"/>
  <c r="AL1" i="6"/>
  <c r="AN1" i="6"/>
  <c r="AP1" i="6"/>
  <c r="AR1" i="6"/>
  <c r="AT1" i="6"/>
  <c r="AV1" i="6"/>
  <c r="AX1" i="6"/>
  <c r="AZ1" i="6"/>
  <c r="BB1" i="6"/>
  <c r="BD1" i="6"/>
  <c r="BF1" i="6"/>
  <c r="BH1" i="6"/>
  <c r="AH69" i="6"/>
  <c r="N1" i="6"/>
  <c r="O7" i="7"/>
  <c r="M8" i="20" s="1"/>
  <c r="P1" i="6"/>
  <c r="Q7" i="7"/>
  <c r="R1" i="6"/>
  <c r="S7" i="7"/>
  <c r="Q8" i="20" s="1"/>
  <c r="T1" i="6"/>
  <c r="U7" i="7"/>
  <c r="S8" i="20" s="1"/>
  <c r="V1" i="6"/>
  <c r="W7" i="7"/>
  <c r="U8" i="20" s="1"/>
  <c r="X1" i="6"/>
  <c r="Y7" i="7"/>
  <c r="W8" i="20" s="1"/>
  <c r="Z1" i="6"/>
  <c r="AA7" i="7"/>
  <c r="Y8" i="20" s="1"/>
  <c r="AB1" i="6"/>
  <c r="AC7" i="7"/>
  <c r="AA8" i="20" s="1"/>
  <c r="AD1" i="6"/>
  <c r="AE7" i="7"/>
  <c r="AC8" i="20" s="1"/>
  <c r="AF1" i="6"/>
  <c r="AG7" i="7"/>
  <c r="AE8" i="20" s="1"/>
  <c r="AH1" i="6"/>
  <c r="AI7" i="7"/>
  <c r="AG8" i="20" s="1"/>
  <c r="AJ1" i="6"/>
  <c r="B69" i="6"/>
  <c r="G1" i="6"/>
  <c r="R1" i="35" l="1"/>
  <c r="R1" i="37"/>
  <c r="R1" i="36"/>
  <c r="N1" i="35"/>
  <c r="N1" i="37"/>
  <c r="N1" i="36"/>
  <c r="J1" i="35"/>
  <c r="J1" i="37"/>
  <c r="J1" i="36"/>
  <c r="AC1" i="35"/>
  <c r="AC1" i="37"/>
  <c r="AC1" i="36"/>
  <c r="AO1" i="35"/>
  <c r="AO1" i="37"/>
  <c r="AO1" i="36"/>
  <c r="AK1" i="35"/>
  <c r="AK1" i="37"/>
  <c r="AK1" i="36"/>
  <c r="AG1" i="35"/>
  <c r="AG1" i="37"/>
  <c r="AG1" i="36"/>
  <c r="AB1" i="35"/>
  <c r="AB1" i="37"/>
  <c r="AB1" i="36"/>
  <c r="X1" i="35"/>
  <c r="X1" i="37"/>
  <c r="X1" i="36"/>
  <c r="T1" i="35"/>
  <c r="T1" i="36"/>
  <c r="T1" i="37"/>
  <c r="S1" i="35"/>
  <c r="S1" i="37"/>
  <c r="S1" i="36"/>
  <c r="Q1" i="35"/>
  <c r="Q1" i="37"/>
  <c r="Q1" i="36"/>
  <c r="O1" i="35"/>
  <c r="O1" i="36"/>
  <c r="O1" i="37"/>
  <c r="M1" i="35"/>
  <c r="M1" i="37"/>
  <c r="M1" i="36"/>
  <c r="K1" i="35"/>
  <c r="K1" i="37"/>
  <c r="K1" i="36"/>
  <c r="I1" i="35"/>
  <c r="I1" i="37"/>
  <c r="I1" i="36"/>
  <c r="AE1" i="35"/>
  <c r="AE1" i="37"/>
  <c r="AE1" i="36"/>
  <c r="AA1" i="35"/>
  <c r="AA1" i="37"/>
  <c r="AA1" i="36"/>
  <c r="W1" i="35"/>
  <c r="W1" i="36"/>
  <c r="W1" i="37"/>
  <c r="AN1" i="35"/>
  <c r="AN1" i="37"/>
  <c r="AN1" i="36"/>
  <c r="AL1" i="35"/>
  <c r="AL1" i="37"/>
  <c r="AL1" i="36"/>
  <c r="AJ1" i="35"/>
  <c r="AJ1" i="36"/>
  <c r="AJ1" i="37"/>
  <c r="AH1" i="35"/>
  <c r="AH1" i="37"/>
  <c r="AH1" i="36"/>
  <c r="AF1" i="35"/>
  <c r="AF1" i="37"/>
  <c r="AF1" i="36"/>
  <c r="P1" i="35"/>
  <c r="P1" i="37"/>
  <c r="P1" i="36"/>
  <c r="L1" i="35"/>
  <c r="L1" i="36"/>
  <c r="L1" i="37"/>
  <c r="H1" i="35"/>
  <c r="H1" i="37"/>
  <c r="Y1" i="35"/>
  <c r="Y1" i="37"/>
  <c r="Y1" i="36"/>
  <c r="U1" i="35"/>
  <c r="U1" i="37"/>
  <c r="U1" i="36"/>
  <c r="AM1" i="35"/>
  <c r="AM1" i="37"/>
  <c r="AM1" i="36"/>
  <c r="AI1" i="35"/>
  <c r="AI1" i="36"/>
  <c r="AI1" i="37"/>
  <c r="AD1" i="35"/>
  <c r="AD1" i="37"/>
  <c r="AD1" i="36"/>
  <c r="Z1" i="35"/>
  <c r="Z1" i="37"/>
  <c r="Z1" i="36"/>
  <c r="V1" i="35"/>
  <c r="V1" i="37"/>
  <c r="V1" i="36"/>
  <c r="H8" i="20"/>
  <c r="F8" i="20"/>
  <c r="O8" i="20"/>
  <c r="AE1" i="20"/>
  <c r="AA1" i="20"/>
  <c r="W1" i="20"/>
  <c r="S1" i="20"/>
  <c r="O1" i="20"/>
  <c r="K1" i="20"/>
  <c r="BA1" i="20"/>
  <c r="AS1" i="20"/>
  <c r="AK1" i="20"/>
  <c r="BY1" i="20"/>
  <c r="BU1" i="20"/>
  <c r="BQ1" i="20"/>
  <c r="BM1" i="20"/>
  <c r="BI1" i="20"/>
  <c r="AY1" i="20"/>
  <c r="AQ1" i="20"/>
  <c r="AI1" i="20"/>
  <c r="AG1" i="20"/>
  <c r="Y1" i="20"/>
  <c r="Q1" i="20"/>
  <c r="BE1" i="20"/>
  <c r="AO1" i="20"/>
  <c r="BW1" i="20"/>
  <c r="BS1" i="20"/>
  <c r="BO1" i="20"/>
  <c r="BK1" i="20"/>
  <c r="BG1" i="20"/>
  <c r="AC1" i="20"/>
  <c r="U1" i="20"/>
  <c r="M1" i="20"/>
  <c r="AW1" i="20"/>
  <c r="BC1" i="20"/>
  <c r="AU1" i="20"/>
  <c r="AM1" i="20"/>
  <c r="G52" i="6"/>
  <c r="K49" i="6"/>
  <c r="I52" i="6"/>
  <c r="K52" i="6"/>
  <c r="G49" i="6"/>
  <c r="I49" i="6"/>
  <c r="F19" i="7"/>
  <c r="M26" i="7"/>
  <c r="K12" i="20" s="1"/>
  <c r="D12" i="20" s="1"/>
  <c r="J25" i="7"/>
  <c r="E34" i="34" s="1"/>
  <c r="H25" i="7"/>
  <c r="D34" i="34" s="1"/>
  <c r="J24" i="7"/>
  <c r="E33" i="34" s="1"/>
  <c r="H24" i="7"/>
  <c r="D33" i="34" s="1"/>
  <c r="H19" i="7"/>
  <c r="J19" i="7"/>
  <c r="H20" i="20"/>
  <c r="F24" i="7"/>
  <c r="C33" i="34" s="1"/>
  <c r="AJ69" i="6"/>
  <c r="AH70" i="6"/>
  <c r="Z69" i="6"/>
  <c r="BR69" i="6"/>
  <c r="BX70" i="6"/>
  <c r="BL69" i="6"/>
  <c r="AX70" i="6"/>
  <c r="BH70" i="6"/>
  <c r="AP70" i="6"/>
  <c r="BX69" i="6"/>
  <c r="AJ70" i="6"/>
  <c r="BD69" i="6"/>
  <c r="AR69" i="6"/>
  <c r="BH69" i="6"/>
  <c r="CD69" i="6"/>
  <c r="CD70" i="6"/>
  <c r="Z70" i="6"/>
  <c r="X70" i="6"/>
  <c r="BR70" i="6"/>
  <c r="BN69" i="6"/>
  <c r="BN70" i="6"/>
  <c r="BL70" i="6"/>
  <c r="AR70" i="6"/>
  <c r="AZ70" i="6"/>
  <c r="AN70" i="6"/>
  <c r="AT70" i="6"/>
  <c r="AV70" i="6"/>
  <c r="BB70" i="6"/>
  <c r="BF70" i="6"/>
  <c r="X69" i="6"/>
  <c r="V69" i="6"/>
  <c r="AB69" i="6"/>
  <c r="AD69" i="6"/>
  <c r="AF69" i="6"/>
  <c r="BJ74" i="6"/>
  <c r="BI8" i="7" s="1"/>
  <c r="BG9" i="20" s="1"/>
  <c r="BD70" i="6"/>
  <c r="AN69" i="6"/>
  <c r="AT69" i="6"/>
  <c r="AV69" i="6"/>
  <c r="AZ69" i="6"/>
  <c r="AP69" i="6"/>
  <c r="AX69" i="6"/>
  <c r="BB69" i="6"/>
  <c r="BF69" i="6"/>
  <c r="AF70" i="6"/>
  <c r="AD70" i="6"/>
  <c r="AB70" i="6"/>
  <c r="V70" i="6"/>
  <c r="CF69" i="6"/>
  <c r="CF70" i="6"/>
  <c r="BZ69" i="6"/>
  <c r="BZ70" i="6"/>
  <c r="BT69" i="6"/>
  <c r="BT70" i="6"/>
  <c r="CB69" i="6"/>
  <c r="CB70" i="6"/>
  <c r="BV69" i="6"/>
  <c r="BV70" i="6"/>
  <c r="BP69" i="6"/>
  <c r="BP70" i="6"/>
  <c r="D35" i="34" l="1"/>
  <c r="E13" i="38" s="1"/>
  <c r="E35" i="34"/>
  <c r="F13" i="38" s="1"/>
  <c r="G70" i="6"/>
  <c r="K73" i="6"/>
  <c r="BZ74" i="6"/>
  <c r="BY8" i="7" s="1"/>
  <c r="BW9" i="20" s="1"/>
  <c r="G69" i="6"/>
  <c r="K69" i="6"/>
  <c r="I73" i="6"/>
  <c r="I69" i="6"/>
  <c r="I70" i="6"/>
  <c r="K70" i="6"/>
  <c r="CB74" i="6"/>
  <c r="CA8" i="7" s="1"/>
  <c r="BY9" i="20" s="1"/>
  <c r="F25" i="7"/>
  <c r="AX74" i="6"/>
  <c r="AW8" i="7" s="1"/>
  <c r="AU9" i="20" s="1"/>
  <c r="AB74" i="6"/>
  <c r="AA8" i="7" s="1"/>
  <c r="Y9" i="20" s="1"/>
  <c r="AT74" i="6"/>
  <c r="AS8" i="7" s="1"/>
  <c r="AQ9" i="20" s="1"/>
  <c r="AH74" i="6"/>
  <c r="AG8" i="7" s="1"/>
  <c r="AE9" i="20" s="1"/>
  <c r="AL74" i="6"/>
  <c r="AK8" i="7" s="1"/>
  <c r="AI9" i="20" s="1"/>
  <c r="AN74" i="6"/>
  <c r="AM8" i="7" s="1"/>
  <c r="AK9" i="20" s="1"/>
  <c r="V74" i="6"/>
  <c r="U8" i="7" s="1"/>
  <c r="S9" i="20" s="1"/>
  <c r="AR74" i="6"/>
  <c r="AQ8" i="7" s="1"/>
  <c r="AO9" i="20" s="1"/>
  <c r="AP74" i="6"/>
  <c r="AO8" i="7" s="1"/>
  <c r="AM9" i="20" s="1"/>
  <c r="BV74" i="6"/>
  <c r="BU8" i="7" s="1"/>
  <c r="BS9" i="20" s="1"/>
  <c r="BT74" i="6"/>
  <c r="BS8" i="7" s="1"/>
  <c r="BQ9" i="20" s="1"/>
  <c r="CF74" i="6"/>
  <c r="CE8" i="7" s="1"/>
  <c r="CC9" i="20" s="1"/>
  <c r="BF74" i="6"/>
  <c r="BE8" i="7" s="1"/>
  <c r="BC9" i="20" s="1"/>
  <c r="AZ74" i="6"/>
  <c r="AY8" i="7" s="1"/>
  <c r="AW9" i="20" s="1"/>
  <c r="AF74" i="6"/>
  <c r="AE8" i="7" s="1"/>
  <c r="AC9" i="20" s="1"/>
  <c r="X74" i="6"/>
  <c r="W8" i="7" s="1"/>
  <c r="U9" i="20" s="1"/>
  <c r="BD74" i="6"/>
  <c r="BC8" i="7" s="1"/>
  <c r="BA9" i="20" s="1"/>
  <c r="BX74" i="6"/>
  <c r="BW8" i="7" s="1"/>
  <c r="BU9" i="20" s="1"/>
  <c r="BR74" i="6"/>
  <c r="BQ8" i="7" s="1"/>
  <c r="BO9" i="20" s="1"/>
  <c r="R74" i="6"/>
  <c r="Q8" i="7" s="1"/>
  <c r="O9" i="20" s="1"/>
  <c r="BL74" i="6"/>
  <c r="BK8" i="7" s="1"/>
  <c r="BI9" i="20" s="1"/>
  <c r="AJ74" i="6"/>
  <c r="AI8" i="7" s="1"/>
  <c r="AG9" i="20" s="1"/>
  <c r="BP74" i="6"/>
  <c r="BO8" i="7" s="1"/>
  <c r="BM9" i="20" s="1"/>
  <c r="BB74" i="6"/>
  <c r="BA8" i="7" s="1"/>
  <c r="AY9" i="20" s="1"/>
  <c r="AV74" i="6"/>
  <c r="AU8" i="7" s="1"/>
  <c r="AS9" i="20" s="1"/>
  <c r="AD74" i="6"/>
  <c r="AC8" i="7" s="1"/>
  <c r="AA9" i="20" s="1"/>
  <c r="P74" i="6"/>
  <c r="O8" i="7" s="1"/>
  <c r="M9" i="20" s="1"/>
  <c r="BN74" i="6"/>
  <c r="BM8" i="7" s="1"/>
  <c r="BK9" i="20" s="1"/>
  <c r="CD74" i="6"/>
  <c r="CC8" i="7" s="1"/>
  <c r="CA9" i="20" s="1"/>
  <c r="BH74" i="6"/>
  <c r="BG8" i="7" s="1"/>
  <c r="BE9" i="20" s="1"/>
  <c r="T74" i="6"/>
  <c r="S8" i="7" s="1"/>
  <c r="Q9" i="20" s="1"/>
  <c r="Z74" i="6"/>
  <c r="Y8" i="7" s="1"/>
  <c r="W9" i="20" s="1"/>
  <c r="F20" i="20"/>
  <c r="M8" i="7"/>
  <c r="K9" i="20" s="1"/>
  <c r="H9" i="20" l="1"/>
  <c r="F9" i="20"/>
  <c r="D9" i="20"/>
  <c r="F26" i="7"/>
  <c r="C34" i="34"/>
  <c r="C35" i="34" s="1"/>
  <c r="D13" i="38" s="1"/>
  <c r="G74" i="6"/>
  <c r="I74" i="6"/>
  <c r="K74" i="6"/>
  <c r="J26" i="7"/>
  <c r="H26" i="7"/>
  <c r="F8" i="7" l="1"/>
  <c r="C15" i="34" s="1"/>
  <c r="J8" i="7"/>
  <c r="E15" i="34" s="1"/>
  <c r="H8" i="7"/>
  <c r="D15" i="34" s="1"/>
  <c r="K18" i="7"/>
  <c r="I18" i="7"/>
  <c r="J100" i="6" l="1"/>
  <c r="J101" i="6"/>
  <c r="L100" i="6"/>
  <c r="L101" i="6"/>
  <c r="D9" i="38" l="1"/>
  <c r="AT27" i="7"/>
  <c r="AR13" i="20" s="1"/>
  <c r="BF27" i="7"/>
  <c r="BD13" i="20" s="1"/>
  <c r="AL27" i="7"/>
  <c r="AJ13" i="20" s="1"/>
  <c r="AN27" i="7"/>
  <c r="AL13" i="20" s="1"/>
  <c r="AR27" i="7"/>
  <c r="AP13" i="20" s="1"/>
  <c r="AV27" i="7"/>
  <c r="AT13" i="20" s="1"/>
  <c r="AZ27" i="7"/>
  <c r="AX13" i="20" s="1"/>
  <c r="BD27" i="7"/>
  <c r="BB13" i="20" s="1"/>
  <c r="BH27" i="7"/>
  <c r="BF13" i="20" s="1"/>
  <c r="AP27" i="7"/>
  <c r="AN13" i="20" s="1"/>
  <c r="BB27" i="7"/>
  <c r="AZ13" i="20" s="1"/>
  <c r="AX27" i="7"/>
  <c r="AV13" i="20" s="1"/>
  <c r="BN27" i="7"/>
  <c r="BL13" i="20" s="1"/>
  <c r="BR27" i="7"/>
  <c r="BP13" i="20" s="1"/>
  <c r="BV27" i="7"/>
  <c r="BT13" i="20" s="1"/>
  <c r="BZ27" i="7"/>
  <c r="BX13" i="20" s="1"/>
  <c r="CD27" i="7"/>
  <c r="CB13" i="20" s="1"/>
  <c r="BJ27" i="7"/>
  <c r="BH13" i="20" s="1"/>
  <c r="BL27" i="7"/>
  <c r="BJ13" i="20" s="1"/>
  <c r="BP27" i="7"/>
  <c r="BN13" i="20" s="1"/>
  <c r="BT27" i="7"/>
  <c r="BR13" i="20" s="1"/>
  <c r="BX27" i="7"/>
  <c r="BV13" i="20" s="1"/>
  <c r="CB27" i="7"/>
  <c r="BZ13" i="20" s="1"/>
  <c r="CF27" i="7"/>
  <c r="CD13" i="20" s="1"/>
  <c r="BM101" i="6"/>
  <c r="BQ101" i="6"/>
  <c r="BU101" i="6"/>
  <c r="BY101" i="6"/>
  <c r="CC101" i="6"/>
  <c r="CG101" i="6"/>
  <c r="BK101" i="6"/>
  <c r="BO101" i="6"/>
  <c r="BS101" i="6"/>
  <c r="BW101" i="6"/>
  <c r="CA101" i="6"/>
  <c r="CE101" i="6"/>
  <c r="BO100" i="6"/>
  <c r="BS100" i="6"/>
  <c r="BW100" i="6"/>
  <c r="CA100" i="6"/>
  <c r="CE100" i="6"/>
  <c r="BK100" i="6"/>
  <c r="BM100" i="6"/>
  <c r="BQ100" i="6"/>
  <c r="BU100" i="6"/>
  <c r="BY100" i="6"/>
  <c r="CC100" i="6"/>
  <c r="CG100" i="6"/>
  <c r="AU101" i="6"/>
  <c r="AO101" i="6"/>
  <c r="AS101" i="6"/>
  <c r="AW101" i="6"/>
  <c r="BA101" i="6"/>
  <c r="BE101" i="6"/>
  <c r="BI101" i="6"/>
  <c r="AM101" i="6"/>
  <c r="AQ101" i="6"/>
  <c r="BC101" i="6"/>
  <c r="AY101" i="6"/>
  <c r="BG101" i="6"/>
  <c r="AM100" i="6"/>
  <c r="AS100" i="6"/>
  <c r="AQ100" i="6"/>
  <c r="AU100" i="6"/>
  <c r="AY100" i="6"/>
  <c r="BC100" i="6"/>
  <c r="BC103" i="6" s="1"/>
  <c r="BG100" i="6"/>
  <c r="AW100" i="6"/>
  <c r="BE100" i="6"/>
  <c r="AO100" i="6"/>
  <c r="AO103" i="6" s="1"/>
  <c r="BA100" i="6"/>
  <c r="BI100" i="6"/>
  <c r="M21" i="7"/>
  <c r="K11" i="20" s="1"/>
  <c r="D11" i="20" s="1"/>
  <c r="G13" i="20" l="1"/>
  <c r="I13" i="20"/>
  <c r="AU103" i="6"/>
  <c r="AT28" i="7" s="1"/>
  <c r="AR14" i="20" s="1"/>
  <c r="BW103" i="6"/>
  <c r="BW104" i="6" s="1"/>
  <c r="AS103" i="6"/>
  <c r="AR28" i="7" s="1"/>
  <c r="AP14" i="20" s="1"/>
  <c r="BA103" i="6"/>
  <c r="AQ103" i="6"/>
  <c r="CC103" i="6"/>
  <c r="BM103" i="6"/>
  <c r="BU103" i="6"/>
  <c r="AO104" i="6"/>
  <c r="AN28" i="7"/>
  <c r="AL14" i="20" s="1"/>
  <c r="BC104" i="6"/>
  <c r="BB28" i="7"/>
  <c r="AZ14" i="20" s="1"/>
  <c r="CA103" i="6"/>
  <c r="BS103" i="6"/>
  <c r="AW103" i="6"/>
  <c r="BY103" i="6"/>
  <c r="BK103" i="6"/>
  <c r="BJ28" i="7" s="1"/>
  <c r="BH14" i="20" s="1"/>
  <c r="CG103" i="6"/>
  <c r="BQ103" i="6"/>
  <c r="BG103" i="6"/>
  <c r="BI103" i="6"/>
  <c r="BE103" i="6"/>
  <c r="AY103" i="6"/>
  <c r="AM103" i="6"/>
  <c r="AL28" i="7" s="1"/>
  <c r="AJ14" i="20" s="1"/>
  <c r="CE103" i="6"/>
  <c r="BO103" i="6"/>
  <c r="AU104" i="6" l="1"/>
  <c r="AJ15" i="20"/>
  <c r="AZ15" i="20"/>
  <c r="AZ16" i="20" s="1"/>
  <c r="AZ30" i="20" s="1"/>
  <c r="AL15" i="20"/>
  <c r="AL16" i="20" s="1"/>
  <c r="AL30" i="20" s="1"/>
  <c r="BH15" i="20"/>
  <c r="AP15" i="20"/>
  <c r="AP16" i="20" s="1"/>
  <c r="AP30" i="20" s="1"/>
  <c r="AR15" i="20"/>
  <c r="AR16" i="20" s="1"/>
  <c r="AR30" i="20" s="1"/>
  <c r="BV28" i="7"/>
  <c r="BT14" i="20" s="1"/>
  <c r="AS104" i="6"/>
  <c r="BM104" i="6"/>
  <c r="BL28" i="7"/>
  <c r="BJ14" i="20" s="1"/>
  <c r="BY104" i="6"/>
  <c r="BX28" i="7"/>
  <c r="BV14" i="20" s="1"/>
  <c r="BU104" i="6"/>
  <c r="BT28" i="7"/>
  <c r="BR14" i="20" s="1"/>
  <c r="CC104" i="6"/>
  <c r="CB28" i="7"/>
  <c r="BZ14" i="20" s="1"/>
  <c r="AY104" i="6"/>
  <c r="AX28" i="7"/>
  <c r="AV14" i="20" s="1"/>
  <c r="BQ104" i="6"/>
  <c r="BP28" i="7"/>
  <c r="BN14" i="20" s="1"/>
  <c r="AW104" i="6"/>
  <c r="AV28" i="7"/>
  <c r="AT14" i="20" s="1"/>
  <c r="AQ104" i="6"/>
  <c r="AP28" i="7"/>
  <c r="AN14" i="20" s="1"/>
  <c r="CE104" i="6"/>
  <c r="CD28" i="7"/>
  <c r="CB14" i="20" s="1"/>
  <c r="BI104" i="6"/>
  <c r="BH28" i="7"/>
  <c r="BF14" i="20" s="1"/>
  <c r="CA104" i="6"/>
  <c r="BZ28" i="7"/>
  <c r="BX14" i="20" s="1"/>
  <c r="BG104" i="6"/>
  <c r="BF28" i="7"/>
  <c r="BD14" i="20" s="1"/>
  <c r="BO104" i="6"/>
  <c r="BN28" i="7"/>
  <c r="BL14" i="20" s="1"/>
  <c r="BE104" i="6"/>
  <c r="BD28" i="7"/>
  <c r="BB14" i="20" s="1"/>
  <c r="CG104" i="6"/>
  <c r="CF28" i="7"/>
  <c r="CD14" i="20" s="1"/>
  <c r="BS104" i="6"/>
  <c r="BR28" i="7"/>
  <c r="BP14" i="20" s="1"/>
  <c r="BA104" i="6"/>
  <c r="AZ28" i="7"/>
  <c r="AX14" i="20" s="1"/>
  <c r="BK104" i="6"/>
  <c r="L103" i="6"/>
  <c r="AM104" i="6"/>
  <c r="J103" i="6"/>
  <c r="F20" i="7"/>
  <c r="C29" i="34" s="1"/>
  <c r="C30" i="34" s="1"/>
  <c r="D12" i="38" s="1"/>
  <c r="I14" i="20" l="1"/>
  <c r="G14" i="20"/>
  <c r="BH16" i="20"/>
  <c r="BH30" i="20" s="1"/>
  <c r="AJ16" i="20"/>
  <c r="AJ30" i="20" s="1"/>
  <c r="F21" i="7"/>
  <c r="K28" i="7"/>
  <c r="I28" i="7"/>
  <c r="AX15" i="20"/>
  <c r="AX16" i="20" s="1"/>
  <c r="AX30" i="20" s="1"/>
  <c r="CD15" i="20"/>
  <c r="CD16" i="20" s="1"/>
  <c r="CD30" i="20" s="1"/>
  <c r="BL15" i="20"/>
  <c r="BL16" i="20" s="1"/>
  <c r="BL30" i="20" s="1"/>
  <c r="BX15" i="20"/>
  <c r="BX16" i="20" s="1"/>
  <c r="BX30" i="20" s="1"/>
  <c r="CB15" i="20"/>
  <c r="CB16" i="20" s="1"/>
  <c r="CB30" i="20" s="1"/>
  <c r="AT15" i="20"/>
  <c r="AT16" i="20" s="1"/>
  <c r="AT30" i="20" s="1"/>
  <c r="AV15" i="20"/>
  <c r="AV16" i="20" s="1"/>
  <c r="AV30" i="20" s="1"/>
  <c r="BR15" i="20"/>
  <c r="BR16" i="20" s="1"/>
  <c r="BR30" i="20" s="1"/>
  <c r="BJ15" i="20"/>
  <c r="BJ16" i="20" s="1"/>
  <c r="BJ30" i="20" s="1"/>
  <c r="BP15" i="20"/>
  <c r="BP16" i="20" s="1"/>
  <c r="BP30" i="20" s="1"/>
  <c r="BB15" i="20"/>
  <c r="BB16" i="20" s="1"/>
  <c r="BB30" i="20" s="1"/>
  <c r="BD15" i="20"/>
  <c r="BD16" i="20" s="1"/>
  <c r="BD30" i="20" s="1"/>
  <c r="BF15" i="20"/>
  <c r="BF16" i="20" s="1"/>
  <c r="BF30" i="20" s="1"/>
  <c r="AN15" i="20"/>
  <c r="AN16" i="20" s="1"/>
  <c r="AN30" i="20" s="1"/>
  <c r="BN15" i="20"/>
  <c r="BN16" i="20" s="1"/>
  <c r="BN30" i="20" s="1"/>
  <c r="BZ15" i="20"/>
  <c r="BZ16" i="20" s="1"/>
  <c r="BZ30" i="20" s="1"/>
  <c r="BV15" i="20"/>
  <c r="BV16" i="20" s="1"/>
  <c r="BV30" i="20" s="1"/>
  <c r="BT15" i="20"/>
  <c r="BT16" i="20" s="1"/>
  <c r="BT30" i="20" s="1"/>
  <c r="J104" i="6"/>
  <c r="L104" i="6"/>
  <c r="J20" i="7"/>
  <c r="I15" i="20" l="1"/>
  <c r="I16" i="20" s="1"/>
  <c r="I30" i="20" s="1"/>
  <c r="G15" i="20"/>
  <c r="J21" i="7"/>
  <c r="E29" i="34"/>
  <c r="E30" i="34" s="1"/>
  <c r="F12" i="38" s="1"/>
  <c r="K29" i="7"/>
  <c r="K30" i="7" s="1"/>
  <c r="I29" i="7"/>
  <c r="H20" i="7"/>
  <c r="H21" i="7" l="1"/>
  <c r="D29" i="34"/>
  <c r="D30" i="34" s="1"/>
  <c r="E12" i="38" s="1"/>
  <c r="I30" i="7"/>
  <c r="H83" i="6"/>
  <c r="H91" i="6"/>
  <c r="H75" i="6"/>
  <c r="X4" i="7"/>
  <c r="X30" i="7"/>
  <c r="V4" i="7"/>
  <c r="V30" i="7"/>
  <c r="AF4" i="7"/>
  <c r="AF30" i="7"/>
  <c r="AD30" i="7"/>
  <c r="AD4" i="7"/>
  <c r="AB4" i="7"/>
  <c r="AB30" i="7"/>
  <c r="P4" i="7"/>
  <c r="P30" i="7"/>
  <c r="Z30" i="7"/>
  <c r="Z4" i="7"/>
  <c r="AJ4" i="7"/>
  <c r="AJ30" i="7"/>
  <c r="AL4" i="7"/>
  <c r="R4" i="7"/>
  <c r="R30" i="7"/>
  <c r="T4" i="7"/>
  <c r="T30" i="7"/>
  <c r="N4" i="7"/>
  <c r="N30" i="7"/>
  <c r="AH4" i="7"/>
  <c r="AH30" i="7"/>
  <c r="G3" i="7"/>
  <c r="N6" i="7" l="1"/>
  <c r="N10" i="7"/>
  <c r="AB6" i="7"/>
  <c r="AB10" i="7"/>
  <c r="AB17" i="7" s="1"/>
  <c r="AB22" i="7" s="1"/>
  <c r="AF6" i="7"/>
  <c r="AF10" i="7"/>
  <c r="AF17" i="7" s="1"/>
  <c r="AF22" i="7" s="1"/>
  <c r="V6" i="7"/>
  <c r="V10" i="7"/>
  <c r="V17" i="7" s="1"/>
  <c r="V22" i="7" s="1"/>
  <c r="T10" i="7"/>
  <c r="T17" i="7" s="1"/>
  <c r="T22" i="7" s="1"/>
  <c r="T6" i="7"/>
  <c r="AJ10" i="7"/>
  <c r="AJ17" i="7" s="1"/>
  <c r="AJ22" i="7" s="1"/>
  <c r="AJ6" i="7"/>
  <c r="Z10" i="7"/>
  <c r="Z17" i="7" s="1"/>
  <c r="Z22" i="7" s="1"/>
  <c r="Z6" i="7"/>
  <c r="P6" i="7"/>
  <c r="P10" i="7"/>
  <c r="P17" i="7" s="1"/>
  <c r="P22" i="7" s="1"/>
  <c r="AD6" i="7"/>
  <c r="AD10" i="7"/>
  <c r="AD17" i="7" s="1"/>
  <c r="AD22" i="7" s="1"/>
  <c r="AH6" i="7"/>
  <c r="AH10" i="7"/>
  <c r="AH17" i="7" s="1"/>
  <c r="AH22" i="7" s="1"/>
  <c r="X6" i="7"/>
  <c r="X10" i="7"/>
  <c r="X17" i="7" s="1"/>
  <c r="X22" i="7" s="1"/>
  <c r="R6" i="7"/>
  <c r="R10" i="7"/>
  <c r="R17" i="7" s="1"/>
  <c r="R22" i="7" s="1"/>
  <c r="G4" i="7"/>
  <c r="I4" i="7"/>
  <c r="G10" i="7" l="1"/>
  <c r="N17" i="7"/>
  <c r="G6" i="7"/>
  <c r="AJ11" i="7"/>
  <c r="X11" i="7"/>
  <c r="AD11" i="7"/>
  <c r="V11" i="7"/>
  <c r="AB11" i="7"/>
  <c r="R11" i="7"/>
  <c r="AH11" i="7"/>
  <c r="P11" i="7"/>
  <c r="AF11" i="7"/>
  <c r="N11" i="7"/>
  <c r="Z11" i="7"/>
  <c r="T11" i="7"/>
  <c r="G17" i="7" l="1"/>
  <c r="G18" i="7" s="1"/>
  <c r="N22" i="7"/>
  <c r="G22" i="7" s="1"/>
  <c r="G11" i="7"/>
  <c r="T18" i="7"/>
  <c r="N18" i="7"/>
  <c r="P18" i="7"/>
  <c r="R18" i="7"/>
  <c r="V18" i="7"/>
  <c r="X18" i="7"/>
  <c r="Z18" i="7"/>
  <c r="AF18" i="7"/>
  <c r="AH18" i="7"/>
  <c r="AB18" i="7"/>
  <c r="AD18" i="7"/>
  <c r="AJ18" i="7"/>
  <c r="AJ23" i="7" l="1"/>
  <c r="AB23" i="7"/>
  <c r="AF23" i="7"/>
  <c r="X23" i="7"/>
  <c r="AD23" i="7"/>
  <c r="AH23" i="7"/>
  <c r="Z23" i="7"/>
  <c r="V23" i="7"/>
  <c r="P23" i="7"/>
  <c r="T23" i="7"/>
  <c r="R23" i="7" l="1"/>
  <c r="G23" i="7"/>
  <c r="N23" i="7"/>
  <c r="G83" i="6"/>
  <c r="G91" i="6"/>
  <c r="G75" i="6"/>
  <c r="K83" i="6"/>
  <c r="K91" i="6"/>
  <c r="K75" i="6"/>
  <c r="U103" i="6" l="1"/>
  <c r="U104" i="6" s="1"/>
  <c r="BV83" i="6"/>
  <c r="BV91" i="6"/>
  <c r="BV58" i="6"/>
  <c r="BV75" i="6"/>
  <c r="BP83" i="6"/>
  <c r="BP91" i="6"/>
  <c r="BP58" i="6"/>
  <c r="BP75" i="6"/>
  <c r="BZ83" i="6"/>
  <c r="BZ91" i="6"/>
  <c r="BZ58" i="6"/>
  <c r="BZ75" i="6"/>
  <c r="BR83" i="6"/>
  <c r="BR91" i="6"/>
  <c r="BR58" i="6"/>
  <c r="BR75" i="6"/>
  <c r="CB83" i="6"/>
  <c r="CB91" i="6"/>
  <c r="CB58" i="6"/>
  <c r="CB75" i="6"/>
  <c r="CF83" i="6"/>
  <c r="CF91" i="6"/>
  <c r="CF58" i="6"/>
  <c r="CF75" i="6"/>
  <c r="BJ83" i="6"/>
  <c r="BJ91" i="6"/>
  <c r="BJ58" i="6"/>
  <c r="BJ75" i="6"/>
  <c r="CD83" i="6"/>
  <c r="CD91" i="6"/>
  <c r="CD58" i="6"/>
  <c r="CD75" i="6"/>
  <c r="I83" i="6"/>
  <c r="I91" i="6"/>
  <c r="I75" i="6"/>
  <c r="BX83" i="6"/>
  <c r="BX91" i="6"/>
  <c r="BX58" i="6"/>
  <c r="BX75" i="6"/>
  <c r="BT83" i="6"/>
  <c r="BT91" i="6"/>
  <c r="BT58" i="6"/>
  <c r="BT75" i="6"/>
  <c r="BN83" i="6"/>
  <c r="BN91" i="6"/>
  <c r="BN58" i="6"/>
  <c r="BN75" i="6"/>
  <c r="BL83" i="6"/>
  <c r="BL91" i="6"/>
  <c r="BL58" i="6"/>
  <c r="BL75" i="6"/>
  <c r="AC103" i="6" l="1"/>
  <c r="AB28" i="7" s="1"/>
  <c r="AI103" i="6"/>
  <c r="AI104" i="6" s="1"/>
  <c r="W103" i="6"/>
  <c r="W104" i="6" s="1"/>
  <c r="T28" i="7"/>
  <c r="O103" i="6"/>
  <c r="O104" i="6" s="1"/>
  <c r="AE103" i="6"/>
  <c r="AA103" i="6"/>
  <c r="S103" i="6"/>
  <c r="Y103" i="6"/>
  <c r="AG103" i="6"/>
  <c r="AK103" i="6"/>
  <c r="AB83" i="6"/>
  <c r="AB91" i="6"/>
  <c r="AB58" i="6"/>
  <c r="AB75" i="6"/>
  <c r="V83" i="6"/>
  <c r="V91" i="6"/>
  <c r="V58" i="6"/>
  <c r="V75" i="6"/>
  <c r="AN83" i="6"/>
  <c r="AN91" i="6"/>
  <c r="AN58" i="6"/>
  <c r="AN75" i="6"/>
  <c r="BF83" i="6"/>
  <c r="BF91" i="6"/>
  <c r="BF58" i="6"/>
  <c r="BF75" i="6"/>
  <c r="AX83" i="6"/>
  <c r="AX91" i="6"/>
  <c r="AX58" i="6"/>
  <c r="AX75" i="6"/>
  <c r="T83" i="6"/>
  <c r="T91" i="6"/>
  <c r="T58" i="6"/>
  <c r="T75" i="6"/>
  <c r="X83" i="6"/>
  <c r="X91" i="6"/>
  <c r="X58" i="6"/>
  <c r="X75" i="6"/>
  <c r="AV83" i="6"/>
  <c r="AV91" i="6"/>
  <c r="AV58" i="6"/>
  <c r="AV75" i="6"/>
  <c r="AP83" i="6"/>
  <c r="AP91" i="6"/>
  <c r="AP58" i="6"/>
  <c r="AP75" i="6"/>
  <c r="R83" i="6"/>
  <c r="R91" i="6"/>
  <c r="R58" i="6"/>
  <c r="R75" i="6"/>
  <c r="N83" i="6"/>
  <c r="N91" i="6"/>
  <c r="N75" i="6"/>
  <c r="AL83" i="6"/>
  <c r="AL91" i="6"/>
  <c r="AL58" i="6"/>
  <c r="AL75" i="6"/>
  <c r="AR83" i="6"/>
  <c r="AR91" i="6"/>
  <c r="AR58" i="6"/>
  <c r="AR75" i="6"/>
  <c r="BB83" i="6"/>
  <c r="BB91" i="6"/>
  <c r="BB58" i="6"/>
  <c r="BB75" i="6"/>
  <c r="AJ83" i="6"/>
  <c r="AJ91" i="6"/>
  <c r="AJ58" i="6"/>
  <c r="AJ75" i="6"/>
  <c r="BD83" i="6"/>
  <c r="BD91" i="6"/>
  <c r="BD58" i="6"/>
  <c r="BD75" i="6"/>
  <c r="P83" i="6"/>
  <c r="P91" i="6"/>
  <c r="P58" i="6"/>
  <c r="P75" i="6"/>
  <c r="Z83" i="6"/>
  <c r="Z91" i="6"/>
  <c r="Z58" i="6"/>
  <c r="Z75" i="6"/>
  <c r="AH83" i="6"/>
  <c r="AH91" i="6"/>
  <c r="AH58" i="6"/>
  <c r="AH75" i="6"/>
  <c r="AD83" i="6"/>
  <c r="AD91" i="6"/>
  <c r="AD58" i="6"/>
  <c r="AD75" i="6"/>
  <c r="AF83" i="6"/>
  <c r="AF91" i="6"/>
  <c r="AF58" i="6"/>
  <c r="AF75" i="6"/>
  <c r="BH83" i="6"/>
  <c r="BH91" i="6"/>
  <c r="BH58" i="6"/>
  <c r="BH75" i="6"/>
  <c r="AT83" i="6"/>
  <c r="AT91" i="6"/>
  <c r="AT58" i="6"/>
  <c r="AT75" i="6"/>
  <c r="AZ83" i="6"/>
  <c r="AZ91" i="6"/>
  <c r="AZ58" i="6"/>
  <c r="AZ75" i="6"/>
  <c r="BQ6" i="7"/>
  <c r="BQ10" i="7"/>
  <c r="CE10" i="7"/>
  <c r="CE6" i="7"/>
  <c r="CC6" i="7"/>
  <c r="CC10" i="7"/>
  <c r="CA10" i="7"/>
  <c r="CA6" i="7"/>
  <c r="BK10" i="7"/>
  <c r="BK6" i="7"/>
  <c r="BM6" i="7"/>
  <c r="BM10" i="7"/>
  <c r="BW10" i="7"/>
  <c r="BW6" i="7"/>
  <c r="BY6" i="7"/>
  <c r="BY10" i="7"/>
  <c r="BO10" i="7"/>
  <c r="BO6" i="7"/>
  <c r="BS10" i="7"/>
  <c r="BS6" i="7"/>
  <c r="BI6" i="7"/>
  <c r="BI10" i="7"/>
  <c r="BU6" i="7"/>
  <c r="BU10" i="7"/>
  <c r="BW4" i="7"/>
  <c r="J3" i="7"/>
  <c r="E3" i="34" s="1"/>
  <c r="BU4" i="7"/>
  <c r="BY4" i="7"/>
  <c r="CE4" i="7"/>
  <c r="CA4" i="7"/>
  <c r="BK4" i="7"/>
  <c r="BO4" i="7"/>
  <c r="CC4" i="7"/>
  <c r="BQ4" i="7"/>
  <c r="BM4" i="7"/>
  <c r="BS4" i="7"/>
  <c r="BI11" i="7" l="1"/>
  <c r="J10" i="7"/>
  <c r="CC11" i="7"/>
  <c r="BO11" i="7"/>
  <c r="BK11" i="7"/>
  <c r="BU11" i="7"/>
  <c r="BY11" i="7"/>
  <c r="BM11" i="7"/>
  <c r="BQ11" i="7"/>
  <c r="BW11" i="7"/>
  <c r="BS11" i="7"/>
  <c r="CA11" i="7"/>
  <c r="CE11" i="7"/>
  <c r="R14" i="20"/>
  <c r="R15" i="20" s="1"/>
  <c r="R16" i="20" s="1"/>
  <c r="R30" i="20" s="1"/>
  <c r="Z14" i="20"/>
  <c r="Z15" i="20" s="1"/>
  <c r="Z16" i="20" s="1"/>
  <c r="Z30" i="20" s="1"/>
  <c r="AH28" i="7"/>
  <c r="AC104" i="6"/>
  <c r="J6" i="7"/>
  <c r="V28" i="7"/>
  <c r="M6" i="7"/>
  <c r="F3" i="7"/>
  <c r="N28" i="7"/>
  <c r="AE104" i="6"/>
  <c r="AD28" i="7"/>
  <c r="S104" i="6"/>
  <c r="R28" i="7"/>
  <c r="P14" i="20" s="1"/>
  <c r="AA104" i="6"/>
  <c r="Z28" i="7"/>
  <c r="AG104" i="6"/>
  <c r="AF28" i="7"/>
  <c r="Y104" i="6"/>
  <c r="X28" i="7"/>
  <c r="AK104" i="6"/>
  <c r="AJ28" i="7"/>
  <c r="AW6" i="7"/>
  <c r="AW10" i="7"/>
  <c r="AM10" i="7"/>
  <c r="AM6" i="7"/>
  <c r="O10" i="7"/>
  <c r="O6" i="7"/>
  <c r="AI10" i="7"/>
  <c r="AI6" i="7"/>
  <c r="AE10" i="7"/>
  <c r="AE6" i="7"/>
  <c r="S10" i="7"/>
  <c r="S6" i="7"/>
  <c r="AA6" i="7"/>
  <c r="AA10" i="7"/>
  <c r="U6" i="7"/>
  <c r="U10" i="7"/>
  <c r="AQ10" i="7"/>
  <c r="AQ6" i="7"/>
  <c r="AG6" i="7"/>
  <c r="AG10" i="7"/>
  <c r="AO6" i="7"/>
  <c r="AO10" i="7"/>
  <c r="Q6" i="7"/>
  <c r="Q10" i="7"/>
  <c r="BC10" i="7"/>
  <c r="BC6" i="7"/>
  <c r="BE6" i="7"/>
  <c r="BE10" i="7"/>
  <c r="BA6" i="7"/>
  <c r="BA10" i="7"/>
  <c r="AK6" i="7"/>
  <c r="AK10" i="7"/>
  <c r="AC6" i="7"/>
  <c r="AC10" i="7"/>
  <c r="Y6" i="7"/>
  <c r="Y10" i="7"/>
  <c r="AU10" i="7"/>
  <c r="AU6" i="7"/>
  <c r="W10" i="7"/>
  <c r="W6" i="7"/>
  <c r="AY10" i="7"/>
  <c r="AY6" i="7"/>
  <c r="AS6" i="7"/>
  <c r="AS10" i="7"/>
  <c r="BG6" i="7"/>
  <c r="BG10" i="7"/>
  <c r="AA4" i="7"/>
  <c r="BC4" i="7"/>
  <c r="AQ4" i="7"/>
  <c r="AE4" i="7"/>
  <c r="AG4" i="7"/>
  <c r="AU4" i="7"/>
  <c r="S4" i="7"/>
  <c r="U4" i="7"/>
  <c r="AO4" i="7"/>
  <c r="Q4" i="7"/>
  <c r="BE4" i="7"/>
  <c r="O4" i="7"/>
  <c r="AW4" i="7"/>
  <c r="M4" i="7"/>
  <c r="AM4" i="7"/>
  <c r="BA4" i="7"/>
  <c r="AK4" i="7"/>
  <c r="H3" i="7"/>
  <c r="D3" i="34" s="1"/>
  <c r="AC4" i="7"/>
  <c r="Y4" i="7"/>
  <c r="W4" i="7"/>
  <c r="AY4" i="7"/>
  <c r="AS4" i="7"/>
  <c r="BG4" i="7"/>
  <c r="BI4" i="7"/>
  <c r="AI4" i="7"/>
  <c r="BG11" i="7" l="1"/>
  <c r="AY11" i="7"/>
  <c r="BA11" i="7"/>
  <c r="AO11" i="7"/>
  <c r="AW11" i="7"/>
  <c r="BC11" i="7"/>
  <c r="AQ11" i="7"/>
  <c r="AS11" i="7"/>
  <c r="AK11" i="7"/>
  <c r="H10" i="7"/>
  <c r="BE11" i="7"/>
  <c r="AU11" i="7"/>
  <c r="AM11" i="7"/>
  <c r="AA11" i="7"/>
  <c r="W11" i="7"/>
  <c r="S11" i="7"/>
  <c r="AI11" i="7"/>
  <c r="AC11" i="7"/>
  <c r="AE11" i="7"/>
  <c r="O11" i="7"/>
  <c r="Y11" i="7"/>
  <c r="AG11" i="7"/>
  <c r="U11" i="7"/>
  <c r="T14" i="20"/>
  <c r="T15" i="20" s="1"/>
  <c r="T16" i="20" s="1"/>
  <c r="T30" i="20" s="1"/>
  <c r="AH14" i="20"/>
  <c r="AH15" i="20" s="1"/>
  <c r="AH16" i="20" s="1"/>
  <c r="AH30" i="20" s="1"/>
  <c r="AD14" i="20"/>
  <c r="AD15" i="20" s="1"/>
  <c r="AD16" i="20" s="1"/>
  <c r="AD30" i="20" s="1"/>
  <c r="V14" i="20"/>
  <c r="X14" i="20"/>
  <c r="X15" i="20" s="1"/>
  <c r="X16" i="20" s="1"/>
  <c r="X30" i="20" s="1"/>
  <c r="AB14" i="20"/>
  <c r="AB15" i="20" s="1"/>
  <c r="AB16" i="20" s="1"/>
  <c r="AB30" i="20" s="1"/>
  <c r="AF14" i="20"/>
  <c r="AF15" i="20" s="1"/>
  <c r="AF16" i="20" s="1"/>
  <c r="AF30" i="20" s="1"/>
  <c r="L14" i="20"/>
  <c r="F6" i="7"/>
  <c r="C3" i="34"/>
  <c r="C11" i="34" s="1"/>
  <c r="Q11" i="7"/>
  <c r="P15" i="20"/>
  <c r="P16" i="20" s="1"/>
  <c r="P30" i="20" s="1"/>
  <c r="H6" i="7"/>
  <c r="H4" i="7"/>
  <c r="F4" i="7"/>
  <c r="J4" i="7"/>
  <c r="C16" i="34" l="1"/>
  <c r="C18" i="34"/>
  <c r="C6" i="34"/>
  <c r="C8" i="34"/>
  <c r="C10" i="34"/>
  <c r="L15" i="20"/>
  <c r="V15" i="20"/>
  <c r="V16" i="20" s="1"/>
  <c r="V30" i="20" s="1"/>
  <c r="E4" i="7"/>
  <c r="L16" i="20" l="1"/>
  <c r="L30" i="20" s="1"/>
  <c r="L31" i="20" s="1"/>
  <c r="N29" i="20" s="1"/>
  <c r="C10" i="7"/>
  <c r="C17" i="7" s="1"/>
  <c r="C22" i="7" s="1"/>
  <c r="C6" i="7"/>
  <c r="C11" i="7" l="1"/>
  <c r="C18" i="7" l="1"/>
  <c r="K57" i="6"/>
  <c r="K58" i="6" s="1"/>
  <c r="M7" i="7"/>
  <c r="H7" i="7"/>
  <c r="D13" i="34" s="1"/>
  <c r="I57" i="6"/>
  <c r="I58" i="6" s="1"/>
  <c r="E8" i="38" l="1"/>
  <c r="AI100" i="28"/>
  <c r="AI101" i="28" s="1"/>
  <c r="AR100" i="28"/>
  <c r="AR101" i="28" s="1"/>
  <c r="AQ100" i="28"/>
  <c r="AQ101" i="28" s="1"/>
  <c r="AM100" i="28"/>
  <c r="AM101" i="28" s="1"/>
  <c r="AK100" i="28"/>
  <c r="AK101" i="28" s="1"/>
  <c r="AN100" i="28"/>
  <c r="AN101" i="28" s="1"/>
  <c r="AO100" i="28"/>
  <c r="AO101" i="28" s="1"/>
  <c r="AH100" i="28"/>
  <c r="AH101" i="28" s="1"/>
  <c r="AL100" i="28"/>
  <c r="AL101" i="28" s="1"/>
  <c r="AP100" i="28"/>
  <c r="AP101" i="28" s="1"/>
  <c r="AJ100" i="28"/>
  <c r="AJ101" i="28" s="1"/>
  <c r="K8" i="20"/>
  <c r="D8" i="20" s="1"/>
  <c r="M10" i="7"/>
  <c r="F7" i="7"/>
  <c r="C13" i="34" s="1"/>
  <c r="J7" i="7"/>
  <c r="E13" i="34" s="1"/>
  <c r="F10" i="7" l="1"/>
  <c r="F8" i="38"/>
  <c r="C14" i="34"/>
  <c r="AN28" i="27"/>
  <c r="AF28" i="27"/>
  <c r="AL28" i="27"/>
  <c r="AK28" i="27"/>
  <c r="AP28" i="27"/>
  <c r="AG101" i="28"/>
  <c r="M11" i="7"/>
  <c r="AH28" i="27"/>
  <c r="AJ28" i="27"/>
  <c r="AM28" i="27"/>
  <c r="AI28" i="27"/>
  <c r="AO28" i="27"/>
  <c r="AG28" i="27"/>
  <c r="H11" i="7"/>
  <c r="C23" i="7"/>
  <c r="C29" i="7"/>
  <c r="AG29" i="27" l="1"/>
  <c r="AG30" i="27" s="1"/>
  <c r="AH15" i="35"/>
  <c r="AH16" i="35" s="1"/>
  <c r="AJ29" i="27"/>
  <c r="AJ30" i="27" s="1"/>
  <c r="AK15" i="35"/>
  <c r="AK16" i="35" s="1"/>
  <c r="AP29" i="27"/>
  <c r="AP30" i="27" s="1"/>
  <c r="AQ15" i="35"/>
  <c r="AQ16" i="35" s="1"/>
  <c r="AN29" i="27"/>
  <c r="AN30" i="27" s="1"/>
  <c r="AO15" i="35"/>
  <c r="AO16" i="35" s="1"/>
  <c r="AO29" i="27"/>
  <c r="AO30" i="27" s="1"/>
  <c r="AP15" i="35"/>
  <c r="AP16" i="35" s="1"/>
  <c r="AH29" i="27"/>
  <c r="AH30" i="27" s="1"/>
  <c r="AI15" i="35"/>
  <c r="AI16" i="35" s="1"/>
  <c r="AK29" i="27"/>
  <c r="AK30" i="27" s="1"/>
  <c r="AL15" i="35"/>
  <c r="AL16" i="35" s="1"/>
  <c r="AM29" i="27"/>
  <c r="AM30" i="27" s="1"/>
  <c r="AN15" i="35"/>
  <c r="AN16" i="35" s="1"/>
  <c r="AF29" i="27"/>
  <c r="AF30" i="27" s="1"/>
  <c r="AG15" i="35"/>
  <c r="AG16" i="35" s="1"/>
  <c r="AI29" i="27"/>
  <c r="AI30" i="27" s="1"/>
  <c r="AJ15" i="35"/>
  <c r="AJ16" i="35" s="1"/>
  <c r="AL29" i="27"/>
  <c r="AL30" i="27" s="1"/>
  <c r="AM15" i="35"/>
  <c r="AM16" i="35" s="1"/>
  <c r="D8" i="38"/>
  <c r="F11" i="7"/>
  <c r="AE28" i="27"/>
  <c r="AF15" i="35" s="1"/>
  <c r="F100" i="28"/>
  <c r="F101" i="28" s="1"/>
  <c r="J11" i="7"/>
  <c r="C30" i="7"/>
  <c r="F15" i="35" l="1"/>
  <c r="F16" i="35" s="1"/>
  <c r="AF16" i="35"/>
  <c r="E28" i="27"/>
  <c r="AE29" i="27"/>
  <c r="AE30" i="27" l="1"/>
  <c r="E29" i="27"/>
  <c r="E30" i="27" s="1"/>
  <c r="AQ27" i="7"/>
  <c r="AO13" i="20" s="1"/>
  <c r="BE27" i="7"/>
  <c r="BC13" i="20" s="1"/>
  <c r="BA27" i="7"/>
  <c r="AY13" i="20" s="1"/>
  <c r="AO27" i="7"/>
  <c r="AM13" i="20" s="1"/>
  <c r="AK27" i="7"/>
  <c r="AI13" i="20" s="1"/>
  <c r="BG27" i="7"/>
  <c r="BE13" i="20" s="1"/>
  <c r="AY27" i="7"/>
  <c r="AW13" i="20" s="1"/>
  <c r="AS27" i="7"/>
  <c r="AQ13" i="20" s="1"/>
  <c r="AU27" i="7"/>
  <c r="AS13" i="20" s="1"/>
  <c r="AW27" i="7"/>
  <c r="AU13" i="20" s="1"/>
  <c r="BC27" i="7"/>
  <c r="BA13" i="20" s="1"/>
  <c r="AM27" i="7"/>
  <c r="AK13" i="20" s="1"/>
  <c r="BU27" i="7"/>
  <c r="BS13" i="20" s="1"/>
  <c r="F13" i="20" l="1"/>
  <c r="BY27" i="7"/>
  <c r="BW13" i="20" s="1"/>
  <c r="CA27" i="7"/>
  <c r="BY13" i="20" s="1"/>
  <c r="BQ27" i="7"/>
  <c r="BO13" i="20" s="1"/>
  <c r="BM27" i="7"/>
  <c r="BK13" i="20" s="1"/>
  <c r="BI27" i="7"/>
  <c r="BG13" i="20" s="1"/>
  <c r="CC27" i="7"/>
  <c r="CA13" i="20" s="1"/>
  <c r="BO27" i="7"/>
  <c r="BM13" i="20" s="1"/>
  <c r="BS27" i="7"/>
  <c r="BQ13" i="20" s="1"/>
  <c r="BW27" i="7"/>
  <c r="BU13" i="20" s="1"/>
  <c r="CE27" i="7"/>
  <c r="CC13" i="20" s="1"/>
  <c r="BK27" i="7"/>
  <c r="BI13" i="20" s="1"/>
  <c r="H13" i="20" l="1"/>
  <c r="Q103" i="6"/>
  <c r="P28" i="7" s="1"/>
  <c r="N14" i="20" s="1"/>
  <c r="E14" i="20" s="1"/>
  <c r="G28" i="7" l="1"/>
  <c r="N15" i="20"/>
  <c r="H103" i="6"/>
  <c r="Q104" i="6"/>
  <c r="N16" i="20" l="1"/>
  <c r="N30" i="20" s="1"/>
  <c r="E15" i="20"/>
  <c r="H104" i="6"/>
  <c r="E29" i="7" l="1"/>
  <c r="G16" i="20"/>
  <c r="G30" i="20" s="1"/>
  <c r="G29" i="7"/>
  <c r="E16" i="20"/>
  <c r="E30" i="20" s="1"/>
  <c r="E31" i="20" s="1"/>
  <c r="G29" i="20" s="1"/>
  <c r="G31" i="20" l="1"/>
  <c r="I29" i="20" s="1"/>
  <c r="E30" i="7"/>
  <c r="G30" i="7"/>
  <c r="X9" i="31" l="1"/>
  <c r="X10" i="31" l="1"/>
  <c r="E10" i="31" s="1"/>
  <c r="AC33" i="31"/>
  <c r="AC59" i="31" l="1"/>
  <c r="AC147" i="31"/>
  <c r="AB3" i="32"/>
  <c r="AC130" i="31"/>
  <c r="AC75" i="31"/>
  <c r="X27" i="31"/>
  <c r="X71" i="31" s="1"/>
  <c r="AB33" i="31"/>
  <c r="T59" i="31"/>
  <c r="AA33" i="31"/>
  <c r="V33" i="31"/>
  <c r="V59" i="31" s="1"/>
  <c r="AE33" i="31"/>
  <c r="Y33" i="31"/>
  <c r="Z33" i="31"/>
  <c r="AC138" i="31"/>
  <c r="AC32" i="31"/>
  <c r="AC121" i="31"/>
  <c r="AC30" i="31"/>
  <c r="AC96" i="31"/>
  <c r="AC50" i="31"/>
  <c r="AC195" i="31"/>
  <c r="AD33" i="31"/>
  <c r="U33" i="31"/>
  <c r="U59" i="31" s="1"/>
  <c r="W33" i="31"/>
  <c r="W59" i="31" s="1"/>
  <c r="AC28" i="31"/>
  <c r="AB7" i="32" l="1"/>
  <c r="Y59" i="31"/>
  <c r="Y147" i="31"/>
  <c r="AB59" i="31"/>
  <c r="AB147" i="31"/>
  <c r="AE59" i="31"/>
  <c r="AE147" i="31"/>
  <c r="AD59" i="31"/>
  <c r="AD147" i="31"/>
  <c r="Z59" i="31"/>
  <c r="Z147" i="31"/>
  <c r="AA59" i="31"/>
  <c r="AA147" i="31"/>
  <c r="W130" i="31"/>
  <c r="W75" i="31"/>
  <c r="Y130" i="31"/>
  <c r="Y75" i="31"/>
  <c r="AA130" i="31"/>
  <c r="AA75" i="31"/>
  <c r="E71" i="31"/>
  <c r="X74" i="31"/>
  <c r="U130" i="31"/>
  <c r="U75" i="31"/>
  <c r="AD3" i="32"/>
  <c r="AE130" i="31"/>
  <c r="AE75" i="31"/>
  <c r="E27" i="31"/>
  <c r="AD130" i="31"/>
  <c r="AD75" i="31"/>
  <c r="X33" i="31"/>
  <c r="S3" i="32"/>
  <c r="T130" i="31"/>
  <c r="T75" i="31"/>
  <c r="Y3" i="32"/>
  <c r="Z130" i="31"/>
  <c r="Z75" i="31"/>
  <c r="U3" i="32"/>
  <c r="V130" i="31"/>
  <c r="V75" i="31"/>
  <c r="AA3" i="32"/>
  <c r="AB130" i="31"/>
  <c r="AB75" i="31"/>
  <c r="W28" i="31"/>
  <c r="V3" i="32"/>
  <c r="U28" i="31"/>
  <c r="T3" i="32"/>
  <c r="X28" i="31"/>
  <c r="Y28" i="31"/>
  <c r="X3" i="32"/>
  <c r="AA28" i="31"/>
  <c r="Z3" i="32"/>
  <c r="AD34" i="31"/>
  <c r="AC3" i="32"/>
  <c r="AB12" i="32"/>
  <c r="AB8" i="32"/>
  <c r="AD138" i="31"/>
  <c r="AD50" i="31"/>
  <c r="AD195" i="31"/>
  <c r="AD32" i="31"/>
  <c r="AE34" i="31"/>
  <c r="AD96" i="31"/>
  <c r="AD121" i="31"/>
  <c r="AD30" i="31"/>
  <c r="AD28" i="31"/>
  <c r="Z32" i="31"/>
  <c r="Z195" i="31"/>
  <c r="Z30" i="31"/>
  <c r="Z138" i="31"/>
  <c r="Z50" i="31"/>
  <c r="Z96" i="31"/>
  <c r="Z121" i="31"/>
  <c r="AA34" i="31"/>
  <c r="AE30" i="31"/>
  <c r="AE50" i="31"/>
  <c r="AE138" i="31"/>
  <c r="AE96" i="31"/>
  <c r="AE121" i="31"/>
  <c r="AE32" i="31"/>
  <c r="AE195" i="31"/>
  <c r="V96" i="31"/>
  <c r="V30" i="31"/>
  <c r="V32" i="31"/>
  <c r="V195" i="31"/>
  <c r="V50" i="31"/>
  <c r="W34" i="31"/>
  <c r="V138" i="31"/>
  <c r="V121" i="31"/>
  <c r="T195" i="31"/>
  <c r="T50" i="31"/>
  <c r="T138" i="31"/>
  <c r="E33" i="31"/>
  <c r="T32" i="31"/>
  <c r="T96" i="31"/>
  <c r="T30" i="31"/>
  <c r="T121" i="31"/>
  <c r="U34" i="31"/>
  <c r="U50" i="31"/>
  <c r="U96" i="31"/>
  <c r="U195" i="31"/>
  <c r="U30" i="31"/>
  <c r="U32" i="31"/>
  <c r="V34" i="31"/>
  <c r="U121" i="31"/>
  <c r="U138" i="31"/>
  <c r="T28" i="31"/>
  <c r="Y96" i="31"/>
  <c r="Y138" i="31"/>
  <c r="Y50" i="31"/>
  <c r="Y30" i="31"/>
  <c r="Y195" i="31"/>
  <c r="Y121" i="31"/>
  <c r="Z34" i="31"/>
  <c r="Y32" i="31"/>
  <c r="Y34" i="31"/>
  <c r="X30" i="31"/>
  <c r="X121" i="31"/>
  <c r="X50" i="31"/>
  <c r="X32" i="31"/>
  <c r="X96" i="31"/>
  <c r="X138" i="31"/>
  <c r="X195" i="31"/>
  <c r="AB34" i="31"/>
  <c r="AA32" i="31"/>
  <c r="AA195" i="31"/>
  <c r="AA138" i="31"/>
  <c r="AA121" i="31"/>
  <c r="AA30" i="31"/>
  <c r="AA96" i="31"/>
  <c r="AA50" i="31"/>
  <c r="AB32" i="31"/>
  <c r="AC34" i="31"/>
  <c r="AB30" i="31"/>
  <c r="AB50" i="31"/>
  <c r="AB121" i="31"/>
  <c r="AB195" i="31"/>
  <c r="AB96" i="31"/>
  <c r="AB138" i="31"/>
  <c r="W50" i="31"/>
  <c r="W138" i="31"/>
  <c r="W30" i="31"/>
  <c r="W32" i="31"/>
  <c r="W96" i="31"/>
  <c r="W195" i="31"/>
  <c r="X34" i="31"/>
  <c r="W121" i="31"/>
  <c r="Z28" i="31"/>
  <c r="AE28" i="31"/>
  <c r="V28" i="31"/>
  <c r="AB28" i="31"/>
  <c r="Z7" i="32" l="1"/>
  <c r="S7" i="32"/>
  <c r="T6" i="37"/>
  <c r="T7" i="32"/>
  <c r="U6" i="37"/>
  <c r="U7" i="32"/>
  <c r="V6" i="37"/>
  <c r="Y7" i="32"/>
  <c r="AC7" i="32"/>
  <c r="X7" i="32"/>
  <c r="Y6" i="37"/>
  <c r="V7" i="32"/>
  <c r="W6" i="37"/>
  <c r="AA7" i="32"/>
  <c r="AD7" i="32"/>
  <c r="W3" i="32"/>
  <c r="X6" i="37" s="1"/>
  <c r="X147" i="31"/>
  <c r="E59" i="31"/>
  <c r="E147" i="31"/>
  <c r="X130" i="31"/>
  <c r="X59" i="31"/>
  <c r="AB4" i="32"/>
  <c r="S4" i="32"/>
  <c r="X75" i="31"/>
  <c r="W5" i="32"/>
  <c r="E74" i="31"/>
  <c r="E75" i="31" s="1"/>
  <c r="E28" i="31"/>
  <c r="E130" i="31"/>
  <c r="U4" i="32"/>
  <c r="AA4" i="32"/>
  <c r="T4" i="32"/>
  <c r="V4" i="32"/>
  <c r="U8" i="32"/>
  <c r="U12" i="32"/>
  <c r="S12" i="32"/>
  <c r="S8" i="32"/>
  <c r="AC4" i="32"/>
  <c r="X4" i="32"/>
  <c r="AB13" i="32"/>
  <c r="AA12" i="32"/>
  <c r="AA8" i="32"/>
  <c r="AD4" i="32"/>
  <c r="Z4" i="32"/>
  <c r="Y4" i="32"/>
  <c r="D3" i="32"/>
  <c r="W4" i="32"/>
  <c r="AD12" i="32"/>
  <c r="AD8" i="32"/>
  <c r="Y8" i="32"/>
  <c r="Y12" i="32"/>
  <c r="E32" i="31"/>
  <c r="E195" i="31"/>
  <c r="E121" i="31"/>
  <c r="E30" i="31"/>
  <c r="E50" i="31"/>
  <c r="E96" i="31"/>
  <c r="E174" i="31"/>
  <c r="E138" i="31"/>
  <c r="AH33" i="31"/>
  <c r="AK33" i="31"/>
  <c r="AM33" i="31"/>
  <c r="AL33" i="31"/>
  <c r="AI33" i="31"/>
  <c r="AQ33" i="31"/>
  <c r="AN33" i="31"/>
  <c r="AP33" i="31"/>
  <c r="AF9" i="31"/>
  <c r="V20" i="37" l="1"/>
  <c r="V34" i="37" s="1"/>
  <c r="W20" i="37"/>
  <c r="W34" i="37" s="1"/>
  <c r="U20" i="37"/>
  <c r="U34" i="37" s="1"/>
  <c r="E6" i="37"/>
  <c r="E6" i="38" s="1"/>
  <c r="T20" i="37"/>
  <c r="T34" i="37" s="1"/>
  <c r="T35" i="37" s="1"/>
  <c r="U33" i="37" s="1"/>
  <c r="D5" i="32"/>
  <c r="D4" i="32"/>
  <c r="D9" i="34"/>
  <c r="AQ59" i="31"/>
  <c r="AQ147" i="31"/>
  <c r="AN59" i="31"/>
  <c r="AN147" i="31"/>
  <c r="AK59" i="31"/>
  <c r="AK147" i="31"/>
  <c r="AI59" i="31"/>
  <c r="AI147" i="31"/>
  <c r="AH59" i="31"/>
  <c r="AH147" i="31"/>
  <c r="AM59" i="31"/>
  <c r="AM147" i="31"/>
  <c r="AP59" i="31"/>
  <c r="AP147" i="31"/>
  <c r="AL59" i="31"/>
  <c r="AL147" i="31"/>
  <c r="W7" i="32"/>
  <c r="W12" i="32" s="1"/>
  <c r="AG3" i="32"/>
  <c r="AH130" i="31"/>
  <c r="AH75" i="31"/>
  <c r="AO3" i="32"/>
  <c r="AP130" i="31"/>
  <c r="AP75" i="31"/>
  <c r="AK3" i="32"/>
  <c r="AL130" i="31"/>
  <c r="AL75" i="31"/>
  <c r="AM3" i="32"/>
  <c r="AN130" i="31"/>
  <c r="AN75" i="31"/>
  <c r="AM130" i="31"/>
  <c r="AM75" i="31"/>
  <c r="AI130" i="31"/>
  <c r="AI75" i="31"/>
  <c r="AP3" i="32"/>
  <c r="AQ130" i="31"/>
  <c r="AQ75" i="31"/>
  <c r="AK130" i="31"/>
  <c r="AK75" i="31"/>
  <c r="S13" i="32"/>
  <c r="V8" i="32"/>
  <c r="V12" i="32"/>
  <c r="AF10" i="31"/>
  <c r="F10" i="31" s="1"/>
  <c r="U13" i="32"/>
  <c r="T8" i="32"/>
  <c r="T12" i="32"/>
  <c r="AL3" i="32"/>
  <c r="AD13" i="32"/>
  <c r="AK30" i="31"/>
  <c r="AJ3" i="32"/>
  <c r="Y13" i="32"/>
  <c r="AA13" i="32"/>
  <c r="X8" i="32"/>
  <c r="X12" i="32"/>
  <c r="AI96" i="31"/>
  <c r="AH3" i="32"/>
  <c r="Z8" i="32"/>
  <c r="Z12" i="32"/>
  <c r="W8" i="32"/>
  <c r="AB20" i="32"/>
  <c r="AB24" i="32"/>
  <c r="AC8" i="32"/>
  <c r="AC12" i="32"/>
  <c r="AO33" i="31"/>
  <c r="AJ33" i="31"/>
  <c r="AK28" i="31"/>
  <c r="AM28" i="31"/>
  <c r="AQ34" i="31"/>
  <c r="AP138" i="31"/>
  <c r="AP30" i="31"/>
  <c r="AP195" i="31"/>
  <c r="AP28" i="31"/>
  <c r="AP121" i="31"/>
  <c r="AP96" i="31"/>
  <c r="AP32" i="31"/>
  <c r="AP50" i="31"/>
  <c r="AH138" i="31"/>
  <c r="AH32" i="31"/>
  <c r="AI34" i="31"/>
  <c r="AH195" i="31"/>
  <c r="AH121" i="31"/>
  <c r="AH50" i="31"/>
  <c r="AH30" i="31"/>
  <c r="AH96" i="31"/>
  <c r="AN195" i="31"/>
  <c r="AN96" i="31"/>
  <c r="AN32" i="31"/>
  <c r="AN50" i="31"/>
  <c r="AN121" i="31"/>
  <c r="AN30" i="31"/>
  <c r="AN138" i="31"/>
  <c r="AL138" i="31"/>
  <c r="AL28" i="31"/>
  <c r="AL195" i="31"/>
  <c r="AL30" i="31"/>
  <c r="AL121" i="31"/>
  <c r="AL32" i="31"/>
  <c r="AM34" i="31"/>
  <c r="AL50" i="31"/>
  <c r="AL96" i="31"/>
  <c r="AQ121" i="31"/>
  <c r="AQ195" i="31"/>
  <c r="AQ28" i="31"/>
  <c r="AQ138" i="31"/>
  <c r="AQ50" i="31"/>
  <c r="AQ32" i="31"/>
  <c r="AQ30" i="31"/>
  <c r="AQ96" i="31"/>
  <c r="AK32" i="31"/>
  <c r="AK96" i="31"/>
  <c r="AI195" i="31"/>
  <c r="AI32" i="31"/>
  <c r="AH28" i="31"/>
  <c r="AM96" i="31"/>
  <c r="AM30" i="31"/>
  <c r="AG33" i="31"/>
  <c r="AK138" i="31"/>
  <c r="AI121" i="31"/>
  <c r="AI50" i="31"/>
  <c r="AM50" i="31"/>
  <c r="AM121" i="31"/>
  <c r="AN28" i="31"/>
  <c r="AI28" i="31"/>
  <c r="AK121" i="31"/>
  <c r="AK195" i="31"/>
  <c r="AL34" i="31"/>
  <c r="AM32" i="31"/>
  <c r="AM138" i="31"/>
  <c r="AK50" i="31"/>
  <c r="AI30" i="31"/>
  <c r="AI138" i="31"/>
  <c r="AN34" i="31"/>
  <c r="AM195" i="31"/>
  <c r="E9" i="38" l="1"/>
  <c r="D11" i="34"/>
  <c r="D18" i="34" s="1"/>
  <c r="U35" i="37"/>
  <c r="V33" i="37" s="1"/>
  <c r="V35" i="37" s="1"/>
  <c r="W33" i="37" s="1"/>
  <c r="W35" i="37" s="1"/>
  <c r="X33" i="37" s="1"/>
  <c r="AH7" i="32"/>
  <c r="AM7" i="32"/>
  <c r="D7" i="32"/>
  <c r="D8" i="32" s="1"/>
  <c r="AL7" i="32"/>
  <c r="AP7" i="32"/>
  <c r="AG7" i="32"/>
  <c r="AO7" i="32"/>
  <c r="AJ7" i="32"/>
  <c r="AK7" i="32"/>
  <c r="AK12" i="32" s="1"/>
  <c r="AG59" i="31"/>
  <c r="AG147" i="31"/>
  <c r="AO50" i="31"/>
  <c r="AO147" i="31"/>
  <c r="AJ59" i="31"/>
  <c r="AJ147" i="31"/>
  <c r="AO195" i="31"/>
  <c r="AO138" i="31"/>
  <c r="AO59" i="31"/>
  <c r="AP34" i="31"/>
  <c r="AO96" i="31"/>
  <c r="AF27" i="31"/>
  <c r="F27" i="31" s="1"/>
  <c r="AO32" i="31"/>
  <c r="AO34" i="31"/>
  <c r="AO121" i="31"/>
  <c r="AJ130" i="31"/>
  <c r="AJ75" i="31"/>
  <c r="AO130" i="31"/>
  <c r="AO75" i="31"/>
  <c r="AP4" i="32"/>
  <c r="AG130" i="31"/>
  <c r="AG75" i="31"/>
  <c r="AJ34" i="31"/>
  <c r="U24" i="32"/>
  <c r="U20" i="32"/>
  <c r="V13" i="32"/>
  <c r="T13" i="32"/>
  <c r="S20" i="32"/>
  <c r="S24" i="32"/>
  <c r="AC13" i="32"/>
  <c r="W13" i="32"/>
  <c r="D12" i="32"/>
  <c r="D13" i="32" s="1"/>
  <c r="AK8" i="32"/>
  <c r="X13" i="32"/>
  <c r="AL4" i="32"/>
  <c r="AH4" i="32"/>
  <c r="Y20" i="32"/>
  <c r="Y24" i="32"/>
  <c r="AP8" i="32"/>
  <c r="AP12" i="32"/>
  <c r="AJ30" i="31"/>
  <c r="AI3" i="32"/>
  <c r="AB25" i="32"/>
  <c r="AO8" i="32"/>
  <c r="AO12" i="32"/>
  <c r="AG8" i="32"/>
  <c r="AG12" i="32"/>
  <c r="AM4" i="32"/>
  <c r="AG28" i="31"/>
  <c r="AF3" i="32"/>
  <c r="AO30" i="31"/>
  <c r="AN3" i="32"/>
  <c r="AK4" i="32"/>
  <c r="Z13" i="32"/>
  <c r="AA24" i="32"/>
  <c r="AA20" i="32"/>
  <c r="AD20" i="32"/>
  <c r="AD24" i="32"/>
  <c r="AM12" i="32"/>
  <c r="AM8" i="32"/>
  <c r="AJ32" i="31"/>
  <c r="AJ96" i="31"/>
  <c r="AJ50" i="31"/>
  <c r="AJ121" i="31"/>
  <c r="AJ28" i="31"/>
  <c r="AJ138" i="31"/>
  <c r="AK34" i="31"/>
  <c r="AJ195" i="31"/>
  <c r="AO28" i="31"/>
  <c r="AG138" i="31"/>
  <c r="AG50" i="31"/>
  <c r="AG32" i="31"/>
  <c r="AG121" i="31"/>
  <c r="AG96" i="31"/>
  <c r="AH34" i="31"/>
  <c r="AG195" i="31"/>
  <c r="AG30" i="31"/>
  <c r="D8" i="34" l="1"/>
  <c r="D14" i="34"/>
  <c r="D16" i="34"/>
  <c r="D4" i="34"/>
  <c r="D6" i="34"/>
  <c r="D10" i="34"/>
  <c r="AN7" i="32"/>
  <c r="AF7" i="32"/>
  <c r="AI7" i="32"/>
  <c r="AF71" i="31"/>
  <c r="AF33" i="31"/>
  <c r="AF34" i="31"/>
  <c r="AF74" i="31"/>
  <c r="F71" i="31"/>
  <c r="AJ4" i="32"/>
  <c r="V24" i="32"/>
  <c r="V20" i="32"/>
  <c r="S31" i="32"/>
  <c r="S32" i="32" s="1"/>
  <c r="S25" i="32"/>
  <c r="T24" i="32"/>
  <c r="T20" i="32"/>
  <c r="U31" i="32"/>
  <c r="U32" i="32" s="1"/>
  <c r="U25" i="32"/>
  <c r="AG13" i="32"/>
  <c r="AH12" i="32"/>
  <c r="AH8" i="32"/>
  <c r="X20" i="32"/>
  <c r="X24" i="32"/>
  <c r="W20" i="32"/>
  <c r="W24" i="32"/>
  <c r="D19" i="32"/>
  <c r="D20" i="32" s="1"/>
  <c r="AM13" i="32"/>
  <c r="AA25" i="32"/>
  <c r="AN4" i="32"/>
  <c r="AO4" i="32"/>
  <c r="AP13" i="32"/>
  <c r="AK13" i="32"/>
  <c r="AD25" i="32"/>
  <c r="Z20" i="32"/>
  <c r="Z24" i="32"/>
  <c r="AJ8" i="32"/>
  <c r="AJ12" i="32"/>
  <c r="AC20" i="32"/>
  <c r="AC24" i="32"/>
  <c r="AL8" i="32"/>
  <c r="AL12" i="32"/>
  <c r="AG4" i="32"/>
  <c r="AO13" i="32"/>
  <c r="AI4" i="32"/>
  <c r="Y25" i="32"/>
  <c r="D19" i="34" l="1"/>
  <c r="AF138" i="31"/>
  <c r="AF147" i="31"/>
  <c r="AF32" i="31"/>
  <c r="AG34" i="31"/>
  <c r="AF28" i="31"/>
  <c r="F33" i="31"/>
  <c r="AF59" i="31"/>
  <c r="AF30" i="31"/>
  <c r="AF195" i="31"/>
  <c r="AF96" i="31"/>
  <c r="AF121" i="31"/>
  <c r="AF50" i="31"/>
  <c r="AF130" i="31"/>
  <c r="AE3" i="32"/>
  <c r="AF75" i="31"/>
  <c r="AE5" i="32"/>
  <c r="F74" i="31"/>
  <c r="T31" i="32"/>
  <c r="T32" i="32" s="1"/>
  <c r="T25" i="32"/>
  <c r="V25" i="32"/>
  <c r="V31" i="32"/>
  <c r="V32" i="32" s="1"/>
  <c r="AI12" i="32"/>
  <c r="AI8" i="32"/>
  <c r="W25" i="32"/>
  <c r="D24" i="32"/>
  <c r="AC25" i="32"/>
  <c r="Z25" i="32"/>
  <c r="AK20" i="32"/>
  <c r="AK24" i="32"/>
  <c r="AM24" i="32"/>
  <c r="AM20" i="32"/>
  <c r="AH13" i="32"/>
  <c r="AF12" i="32"/>
  <c r="AF8" i="32"/>
  <c r="AG24" i="32"/>
  <c r="AG20" i="32"/>
  <c r="AO24" i="32"/>
  <c r="AO20" i="32"/>
  <c r="AN8" i="32"/>
  <c r="AN12" i="32"/>
  <c r="X25" i="32"/>
  <c r="AL13" i="32"/>
  <c r="AJ13" i="32"/>
  <c r="AP20" i="32"/>
  <c r="AP24" i="32"/>
  <c r="D20" i="34" l="1"/>
  <c r="E5" i="32"/>
  <c r="AE4" i="32"/>
  <c r="F6" i="37"/>
  <c r="F6" i="38" s="1"/>
  <c r="F130" i="31"/>
  <c r="F147" i="31"/>
  <c r="F75" i="31"/>
  <c r="F59" i="31"/>
  <c r="F30" i="31"/>
  <c r="F50" i="31"/>
  <c r="F32" i="31"/>
  <c r="F121" i="31"/>
  <c r="F138" i="31"/>
  <c r="F34" i="31"/>
  <c r="F28" i="31"/>
  <c r="F195" i="31"/>
  <c r="F96" i="31"/>
  <c r="F174" i="31"/>
  <c r="E3" i="32"/>
  <c r="AF4" i="32"/>
  <c r="AE7" i="32"/>
  <c r="AE8" i="32" s="1"/>
  <c r="D25" i="32"/>
  <c r="E155" i="31"/>
  <c r="E156" i="31"/>
  <c r="AO25" i="32"/>
  <c r="AJ20" i="32"/>
  <c r="AJ24" i="32"/>
  <c r="AP25" i="32"/>
  <c r="AM25" i="32"/>
  <c r="AN13" i="32"/>
  <c r="AF13" i="32"/>
  <c r="AL24" i="32"/>
  <c r="AL20" i="32"/>
  <c r="AG25" i="32"/>
  <c r="AH20" i="32"/>
  <c r="AH24" i="32"/>
  <c r="AK25" i="32"/>
  <c r="AI13" i="32"/>
  <c r="F9" i="38" l="1"/>
  <c r="E4" i="32"/>
  <c r="E9" i="34"/>
  <c r="E7" i="32"/>
  <c r="E8" i="32" s="1"/>
  <c r="AE12" i="32"/>
  <c r="AB156" i="31"/>
  <c r="Y156" i="31"/>
  <c r="X156" i="31"/>
  <c r="AC156" i="31"/>
  <c r="AE156" i="31"/>
  <c r="Z156" i="31"/>
  <c r="AD156" i="31"/>
  <c r="AA156" i="31"/>
  <c r="X155" i="31"/>
  <c r="AC155" i="31"/>
  <c r="AB155" i="31"/>
  <c r="Y155" i="31"/>
  <c r="Z155" i="31"/>
  <c r="AD155" i="31"/>
  <c r="AA155" i="31"/>
  <c r="AE155" i="31"/>
  <c r="U157" i="31"/>
  <c r="U158" i="31" s="1"/>
  <c r="AI24" i="32"/>
  <c r="AI20" i="32"/>
  <c r="AL25" i="32"/>
  <c r="AN20" i="32"/>
  <c r="AN24" i="32"/>
  <c r="AH25" i="32"/>
  <c r="AJ25" i="32"/>
  <c r="AF20" i="32"/>
  <c r="AF24" i="32"/>
  <c r="E11" i="34" l="1"/>
  <c r="E18" i="34" s="1"/>
  <c r="X157" i="31"/>
  <c r="E12" i="32"/>
  <c r="E13" i="32" s="1"/>
  <c r="E20" i="32"/>
  <c r="AE13" i="32"/>
  <c r="AE157" i="31"/>
  <c r="AA157" i="31"/>
  <c r="AD157" i="31"/>
  <c r="Y157" i="31"/>
  <c r="T157" i="31"/>
  <c r="V157" i="31"/>
  <c r="V158" i="31" s="1"/>
  <c r="W157" i="31"/>
  <c r="W158" i="31" s="1"/>
  <c r="Z157" i="31"/>
  <c r="AC157" i="31"/>
  <c r="AB157" i="31"/>
  <c r="AI25" i="32"/>
  <c r="AN25" i="32"/>
  <c r="AF25" i="32"/>
  <c r="E12" i="34" l="1"/>
  <c r="E4" i="34"/>
  <c r="E6" i="34"/>
  <c r="E10" i="34"/>
  <c r="E8" i="34"/>
  <c r="E14" i="34"/>
  <c r="E16" i="34"/>
  <c r="AE20" i="32"/>
  <c r="Z158" i="31"/>
  <c r="Y30" i="32"/>
  <c r="Y158" i="31"/>
  <c r="X30" i="32"/>
  <c r="AA158" i="31"/>
  <c r="Z30" i="32"/>
  <c r="AD158" i="31"/>
  <c r="AC30" i="32"/>
  <c r="AE158" i="31"/>
  <c r="AD30" i="32"/>
  <c r="AB158" i="31"/>
  <c r="AA30" i="32"/>
  <c r="X158" i="31"/>
  <c r="W30" i="32"/>
  <c r="X17" i="37" s="1"/>
  <c r="X18" i="37" s="1"/>
  <c r="AC158" i="31"/>
  <c r="AB30" i="32"/>
  <c r="AE24" i="32"/>
  <c r="E157" i="31"/>
  <c r="E158" i="31" s="1"/>
  <c r="T158" i="31"/>
  <c r="E19" i="34" l="1"/>
  <c r="AD31" i="32"/>
  <c r="AD32" i="32" s="1"/>
  <c r="AE17" i="37"/>
  <c r="AE18" i="37" s="1"/>
  <c r="AE20" i="37" s="1"/>
  <c r="AE34" i="37" s="1"/>
  <c r="Y31" i="32"/>
  <c r="Y32" i="32" s="1"/>
  <c r="Z17" i="37"/>
  <c r="Z18" i="37" s="1"/>
  <c r="Z20" i="37" s="1"/>
  <c r="Z34" i="37" s="1"/>
  <c r="X20" i="37"/>
  <c r="X34" i="37" s="1"/>
  <c r="X35" i="37" s="1"/>
  <c r="Y33" i="37" s="1"/>
  <c r="Z31" i="32"/>
  <c r="Z32" i="32" s="1"/>
  <c r="AA17" i="37"/>
  <c r="AA18" i="37" s="1"/>
  <c r="AA20" i="37" s="1"/>
  <c r="AA34" i="37" s="1"/>
  <c r="AB31" i="32"/>
  <c r="AB32" i="32" s="1"/>
  <c r="AC17" i="37"/>
  <c r="AC18" i="37" s="1"/>
  <c r="AC20" i="37" s="1"/>
  <c r="AC34" i="37" s="1"/>
  <c r="AA31" i="32"/>
  <c r="AA32" i="32" s="1"/>
  <c r="AB17" i="37"/>
  <c r="AB18" i="37" s="1"/>
  <c r="AB20" i="37" s="1"/>
  <c r="AB34" i="37" s="1"/>
  <c r="AC31" i="32"/>
  <c r="AC32" i="32" s="1"/>
  <c r="AD17" i="37"/>
  <c r="AD18" i="37" s="1"/>
  <c r="AD20" i="37" s="1"/>
  <c r="AD34" i="37" s="1"/>
  <c r="X31" i="32"/>
  <c r="X32" i="32" s="1"/>
  <c r="Y17" i="37"/>
  <c r="Y18" i="37" s="1"/>
  <c r="Y20" i="37" s="1"/>
  <c r="Y34" i="37" s="1"/>
  <c r="E24" i="32"/>
  <c r="E25" i="32" s="1"/>
  <c r="D30" i="32"/>
  <c r="W31" i="32"/>
  <c r="AE25" i="32"/>
  <c r="E20" i="34" l="1"/>
  <c r="Y35" i="37"/>
  <c r="Z33" i="37" s="1"/>
  <c r="Z35" i="37" s="1"/>
  <c r="AA33" i="37" s="1"/>
  <c r="AA35" i="37" s="1"/>
  <c r="AB33" i="37" s="1"/>
  <c r="AB35" i="37" s="1"/>
  <c r="AC33" i="37" s="1"/>
  <c r="AC35" i="37" s="1"/>
  <c r="AD33" i="37" s="1"/>
  <c r="AD35" i="37" s="1"/>
  <c r="AE33" i="37" s="1"/>
  <c r="AE35" i="37" s="1"/>
  <c r="AF33" i="37" s="1"/>
  <c r="E17" i="37"/>
  <c r="E18" i="37" s="1"/>
  <c r="E20" i="37" s="1"/>
  <c r="E35" i="37" s="1"/>
  <c r="F33" i="37" s="1"/>
  <c r="F155" i="31"/>
  <c r="AK155" i="31" s="1"/>
  <c r="F156" i="31"/>
  <c r="AK156" i="31" s="1"/>
  <c r="W32" i="32"/>
  <c r="D31" i="32"/>
  <c r="D32" i="32" s="1"/>
  <c r="AF156" i="31" l="1"/>
  <c r="AI155" i="31"/>
  <c r="AP155" i="31"/>
  <c r="AF155" i="31"/>
  <c r="AG155" i="31"/>
  <c r="AH155" i="31"/>
  <c r="AO155" i="31"/>
  <c r="AQ155" i="31"/>
  <c r="AJ155" i="31"/>
  <c r="AK157" i="31"/>
  <c r="AJ30" i="32" s="1"/>
  <c r="AH156" i="31"/>
  <c r="AL155" i="31"/>
  <c r="AN155" i="31"/>
  <c r="AM155" i="31"/>
  <c r="AN156" i="31"/>
  <c r="AG156" i="31"/>
  <c r="AM156" i="31"/>
  <c r="AO156" i="31"/>
  <c r="AL156" i="31"/>
  <c r="AP156" i="31"/>
  <c r="AJ156" i="31"/>
  <c r="AJ157" i="31" s="1"/>
  <c r="AQ156" i="31"/>
  <c r="AI156" i="31"/>
  <c r="AJ31" i="32" l="1"/>
  <c r="AJ32" i="32" s="1"/>
  <c r="AK17" i="37"/>
  <c r="AK18" i="37" s="1"/>
  <c r="AK20" i="37" s="1"/>
  <c r="AK34" i="37" s="1"/>
  <c r="AK158" i="31"/>
  <c r="AF157" i="31"/>
  <c r="AE30" i="32" s="1"/>
  <c r="AH157" i="31"/>
  <c r="AH158" i="31" s="1"/>
  <c r="AN157" i="31"/>
  <c r="AN158" i="31" s="1"/>
  <c r="AI157" i="31"/>
  <c r="AI158" i="31" s="1"/>
  <c r="AG157" i="31"/>
  <c r="AG158" i="31" s="1"/>
  <c r="AP157" i="31"/>
  <c r="AP158" i="31" s="1"/>
  <c r="AQ157" i="31"/>
  <c r="AQ158" i="31" s="1"/>
  <c r="AO157" i="31"/>
  <c r="AO158" i="31" s="1"/>
  <c r="AM157" i="31"/>
  <c r="AM158" i="31" s="1"/>
  <c r="AL157" i="31"/>
  <c r="AL158" i="31" s="1"/>
  <c r="AG30" i="32"/>
  <c r="AH30" i="32"/>
  <c r="AJ158" i="31"/>
  <c r="AI30" i="32"/>
  <c r="AE31" i="32" l="1"/>
  <c r="AE32" i="32" s="1"/>
  <c r="AF17" i="37"/>
  <c r="AH31" i="32"/>
  <c r="AH32" i="32" s="1"/>
  <c r="AI17" i="37"/>
  <c r="AI18" i="37" s="1"/>
  <c r="AI20" i="37" s="1"/>
  <c r="AI34" i="37" s="1"/>
  <c r="AG31" i="32"/>
  <c r="AG32" i="32" s="1"/>
  <c r="AH17" i="37"/>
  <c r="AH18" i="37" s="1"/>
  <c r="AH20" i="37" s="1"/>
  <c r="AH34" i="37" s="1"/>
  <c r="AI31" i="32"/>
  <c r="AI32" i="32" s="1"/>
  <c r="AJ17" i="37"/>
  <c r="AJ18" i="37" s="1"/>
  <c r="AJ20" i="37" s="1"/>
  <c r="AJ34" i="37" s="1"/>
  <c r="AF158" i="31"/>
  <c r="AM30" i="32"/>
  <c r="AF30" i="32"/>
  <c r="AK30" i="32"/>
  <c r="AO30" i="32"/>
  <c r="AP30" i="32"/>
  <c r="F157" i="31"/>
  <c r="F158" i="31" s="1"/>
  <c r="AL30" i="32"/>
  <c r="AN30" i="32"/>
  <c r="G113" i="6"/>
  <c r="AD115" i="6"/>
  <c r="AD116" i="6" l="1"/>
  <c r="G115" i="6"/>
  <c r="AK31" i="32"/>
  <c r="AK32" i="32" s="1"/>
  <c r="AL17" i="37"/>
  <c r="AL18" i="37" s="1"/>
  <c r="AL20" i="37" s="1"/>
  <c r="AL34" i="37" s="1"/>
  <c r="AF31" i="32"/>
  <c r="AF32" i="32" s="1"/>
  <c r="AG17" i="37"/>
  <c r="AG18" i="37" s="1"/>
  <c r="AG20" i="37" s="1"/>
  <c r="AG34" i="37" s="1"/>
  <c r="AF18" i="37"/>
  <c r="AF20" i="37" s="1"/>
  <c r="AF34" i="37" s="1"/>
  <c r="AF35" i="37" s="1"/>
  <c r="AG33" i="37" s="1"/>
  <c r="AL31" i="32"/>
  <c r="AL32" i="32" s="1"/>
  <c r="AM17" i="37"/>
  <c r="AM18" i="37" s="1"/>
  <c r="AM20" i="37" s="1"/>
  <c r="AM34" i="37" s="1"/>
  <c r="AP31" i="32"/>
  <c r="AP32" i="32" s="1"/>
  <c r="AQ17" i="37"/>
  <c r="AQ18" i="37" s="1"/>
  <c r="AQ20" i="37" s="1"/>
  <c r="AQ34" i="37" s="1"/>
  <c r="AM31" i="32"/>
  <c r="AM32" i="32" s="1"/>
  <c r="AN17" i="37"/>
  <c r="AN18" i="37" s="1"/>
  <c r="AN20" i="37" s="1"/>
  <c r="AN34" i="37" s="1"/>
  <c r="AN31" i="32"/>
  <c r="AN32" i="32" s="1"/>
  <c r="AO17" i="37"/>
  <c r="AO18" i="37" s="1"/>
  <c r="AO20" i="37" s="1"/>
  <c r="AO34" i="37" s="1"/>
  <c r="AO31" i="32"/>
  <c r="AO32" i="32" s="1"/>
  <c r="AP17" i="37"/>
  <c r="AP18" i="37" s="1"/>
  <c r="AP20" i="37" s="1"/>
  <c r="AP34" i="37" s="1"/>
  <c r="E30" i="32"/>
  <c r="AA18" i="20"/>
  <c r="D18" i="20" s="1"/>
  <c r="D20" i="38" s="1"/>
  <c r="D22" i="38" s="1"/>
  <c r="AG35" i="37" l="1"/>
  <c r="AH33" i="37" s="1"/>
  <c r="AH35" i="37" s="1"/>
  <c r="AI33" i="37" s="1"/>
  <c r="AI35" i="37" s="1"/>
  <c r="AJ33" i="37" s="1"/>
  <c r="AJ35" i="37" s="1"/>
  <c r="AK33" i="37" s="1"/>
  <c r="AK35" i="37" s="1"/>
  <c r="AL33" i="37" s="1"/>
  <c r="AL35" i="37" s="1"/>
  <c r="AM33" i="37" s="1"/>
  <c r="AM35" i="37" s="1"/>
  <c r="AN33" i="37" s="1"/>
  <c r="AN35" i="37" s="1"/>
  <c r="AO33" i="37" s="1"/>
  <c r="AO35" i="37" s="1"/>
  <c r="AP33" i="37" s="1"/>
  <c r="AP35" i="37" s="1"/>
  <c r="AQ33" i="37" s="1"/>
  <c r="AQ35" i="37" s="1"/>
  <c r="E31" i="32"/>
  <c r="E32" i="32" s="1"/>
  <c r="F17" i="37"/>
  <c r="F18" i="37" s="1"/>
  <c r="F20" i="37" s="1"/>
  <c r="F34" i="37" s="1"/>
  <c r="F35" i="37" s="1"/>
  <c r="D20" i="20"/>
  <c r="AA20" i="20"/>
  <c r="Z150" i="6"/>
  <c r="G116" i="6"/>
  <c r="CD134" i="6"/>
  <c r="CD150" i="6" s="1"/>
  <c r="AZ134" i="6"/>
  <c r="AZ150" i="6" s="1"/>
  <c r="AV134" i="6"/>
  <c r="AV150" i="6" s="1"/>
  <c r="AN134" i="6"/>
  <c r="AN150" i="6" s="1"/>
  <c r="BB134" i="6"/>
  <c r="BB150" i="6" s="1"/>
  <c r="AX134" i="6"/>
  <c r="AX150" i="6" s="1"/>
  <c r="AR134" i="6"/>
  <c r="AR150" i="6" s="1"/>
  <c r="BD134" i="6"/>
  <c r="BD150" i="6" s="1"/>
  <c r="BH134" i="6"/>
  <c r="BH150" i="6" s="1"/>
  <c r="BP134" i="6"/>
  <c r="BP150" i="6" s="1"/>
  <c r="CF134" i="6"/>
  <c r="CF150" i="6" s="1"/>
  <c r="V150" i="6"/>
  <c r="R150" i="6"/>
  <c r="AF134" i="6"/>
  <c r="AF150" i="6" s="1"/>
  <c r="BF134" i="6"/>
  <c r="BF150" i="6" s="1"/>
  <c r="AH134" i="6"/>
  <c r="AH150" i="6" s="1"/>
  <c r="AB134" i="6"/>
  <c r="AB150" i="6" s="1"/>
  <c r="X150" i="6"/>
  <c r="BN134" i="6"/>
  <c r="BN150" i="6" s="1"/>
  <c r="AJ134" i="6"/>
  <c r="AJ150" i="6" s="1"/>
  <c r="BT134" i="6"/>
  <c r="BT150" i="6" s="1"/>
  <c r="T150" i="6"/>
  <c r="AL134" i="6"/>
  <c r="AL150" i="6" s="1"/>
  <c r="AT134" i="6"/>
  <c r="AT150" i="6" s="1"/>
  <c r="BX134" i="6"/>
  <c r="BX150" i="6" s="1"/>
  <c r="AP134" i="6"/>
  <c r="AP150" i="6" s="1"/>
  <c r="CB134" i="6"/>
  <c r="CB150" i="6" s="1"/>
  <c r="BJ134" i="6"/>
  <c r="BJ150" i="6" s="1"/>
  <c r="BV134" i="6"/>
  <c r="BV150" i="6" s="1"/>
  <c r="BR134" i="6"/>
  <c r="BR150" i="6" s="1"/>
  <c r="BZ134" i="6"/>
  <c r="BZ150" i="6" s="1"/>
  <c r="BL134" i="6"/>
  <c r="BL150" i="6" s="1"/>
  <c r="AD134" i="6"/>
  <c r="AD150" i="6" s="1"/>
  <c r="CB151" i="6" l="1"/>
  <c r="CA13" i="7"/>
  <c r="CA17" i="7" s="1"/>
  <c r="CA22" i="7" s="1"/>
  <c r="AH151" i="6"/>
  <c r="AG13" i="7"/>
  <c r="AG17" i="7" s="1"/>
  <c r="AG22" i="7" s="1"/>
  <c r="BD151" i="6"/>
  <c r="BC13" i="7"/>
  <c r="BC17" i="7" s="1"/>
  <c r="BC22" i="7" s="1"/>
  <c r="AN151" i="6"/>
  <c r="AM13" i="7"/>
  <c r="AM17" i="7" s="1"/>
  <c r="AM22" i="7" s="1"/>
  <c r="G134" i="6"/>
  <c r="N150" i="6"/>
  <c r="BR151" i="6"/>
  <c r="BQ13" i="7"/>
  <c r="BQ17" i="7" s="1"/>
  <c r="BQ22" i="7" s="1"/>
  <c r="AP151" i="6"/>
  <c r="AO13" i="7"/>
  <c r="AO17" i="7" s="1"/>
  <c r="AO22" i="7" s="1"/>
  <c r="P151" i="6"/>
  <c r="O13" i="7"/>
  <c r="O17" i="7" s="1"/>
  <c r="O22" i="7" s="1"/>
  <c r="BN151" i="6"/>
  <c r="BM13" i="7"/>
  <c r="BM17" i="7" s="1"/>
  <c r="BM22" i="7" s="1"/>
  <c r="BF151" i="6"/>
  <c r="BE13" i="7"/>
  <c r="BE17" i="7" s="1"/>
  <c r="BE22" i="7" s="1"/>
  <c r="CF151" i="6"/>
  <c r="CE13" i="7"/>
  <c r="CE17" i="7" s="1"/>
  <c r="CE22" i="7" s="1"/>
  <c r="AR151" i="6"/>
  <c r="AQ13" i="7"/>
  <c r="AQ17" i="7" s="1"/>
  <c r="AQ22" i="7" s="1"/>
  <c r="AV151" i="6"/>
  <c r="AU13" i="7"/>
  <c r="AU17" i="7" s="1"/>
  <c r="AU22" i="7" s="1"/>
  <c r="Y13" i="7"/>
  <c r="Y17" i="7" s="1"/>
  <c r="Y22" i="7" s="1"/>
  <c r="Z151" i="6"/>
  <c r="BZ151" i="6"/>
  <c r="BY13" i="7"/>
  <c r="BY17" i="7" s="1"/>
  <c r="BY22" i="7" s="1"/>
  <c r="I134" i="6"/>
  <c r="AI13" i="7"/>
  <c r="AI17" i="7" s="1"/>
  <c r="AI22" i="7" s="1"/>
  <c r="AJ151" i="6"/>
  <c r="V151" i="6"/>
  <c r="U13" i="7"/>
  <c r="U17" i="7" s="1"/>
  <c r="U22" i="7" s="1"/>
  <c r="AD151" i="6"/>
  <c r="AC13" i="7"/>
  <c r="AC17" i="7" s="1"/>
  <c r="AC22" i="7" s="1"/>
  <c r="BV151" i="6"/>
  <c r="BU13" i="7"/>
  <c r="BU17" i="7" s="1"/>
  <c r="BU22" i="7" s="1"/>
  <c r="BX151" i="6"/>
  <c r="BW13" i="7"/>
  <c r="BW17" i="7" s="1"/>
  <c r="BW22" i="7" s="1"/>
  <c r="T151" i="6"/>
  <c r="S13" i="7"/>
  <c r="S17" i="7" s="1"/>
  <c r="S22" i="7" s="1"/>
  <c r="X151" i="6"/>
  <c r="W13" i="7"/>
  <c r="W17" i="7" s="1"/>
  <c r="W22" i="7" s="1"/>
  <c r="AF151" i="6"/>
  <c r="AE13" i="7"/>
  <c r="AE17" i="7" s="1"/>
  <c r="AE22" i="7" s="1"/>
  <c r="BP151" i="6"/>
  <c r="BO13" i="7"/>
  <c r="BO17" i="7" s="1"/>
  <c r="BO22" i="7" s="1"/>
  <c r="AX151" i="6"/>
  <c r="AW13" i="7"/>
  <c r="AW17" i="7" s="1"/>
  <c r="AW22" i="7" s="1"/>
  <c r="AZ151" i="6"/>
  <c r="AY13" i="7"/>
  <c r="AY17" i="7" s="1"/>
  <c r="AY22" i="7" s="1"/>
  <c r="BL151" i="6"/>
  <c r="BK13" i="7"/>
  <c r="BK17" i="7" s="1"/>
  <c r="BK22" i="7" s="1"/>
  <c r="K134" i="6"/>
  <c r="AT151" i="6"/>
  <c r="AS13" i="7"/>
  <c r="AS17" i="7" s="1"/>
  <c r="AS22" i="7" s="1"/>
  <c r="BT151" i="6"/>
  <c r="BS13" i="7"/>
  <c r="BS17" i="7" s="1"/>
  <c r="BS22" i="7" s="1"/>
  <c r="AB151" i="6"/>
  <c r="AA13" i="7"/>
  <c r="AA17" i="7" s="1"/>
  <c r="AA22" i="7" s="1"/>
  <c r="R151" i="6"/>
  <c r="Q13" i="7"/>
  <c r="Q17" i="7" s="1"/>
  <c r="Q22" i="7" s="1"/>
  <c r="BG13" i="7"/>
  <c r="BG17" i="7" s="1"/>
  <c r="BG22" i="7" s="1"/>
  <c r="BH151" i="6"/>
  <c r="BB151" i="6"/>
  <c r="BA13" i="7"/>
  <c r="BA17" i="7" s="1"/>
  <c r="BA22" i="7" s="1"/>
  <c r="CD151" i="6"/>
  <c r="CC13" i="7"/>
  <c r="CC17" i="7" s="1"/>
  <c r="CC22" i="7" s="1"/>
  <c r="CC18" i="7" l="1"/>
  <c r="AA18" i="7"/>
  <c r="BK18" i="7"/>
  <c r="AE18" i="7"/>
  <c r="U18" i="7"/>
  <c r="AQ18" i="7"/>
  <c r="O18" i="7"/>
  <c r="BQ18" i="7"/>
  <c r="AM18" i="7"/>
  <c r="AG18" i="7"/>
  <c r="BG18" i="7"/>
  <c r="Y18" i="7"/>
  <c r="AS18" i="7"/>
  <c r="AW18" i="7"/>
  <c r="S18" i="7"/>
  <c r="BU18" i="7"/>
  <c r="I150" i="6"/>
  <c r="I151" i="6" s="1"/>
  <c r="AL151" i="6"/>
  <c r="AK13" i="7"/>
  <c r="AK17" i="7" s="1"/>
  <c r="BE18" i="7"/>
  <c r="BA18" i="7"/>
  <c r="Q18" i="7"/>
  <c r="BS18" i="7"/>
  <c r="K150" i="6"/>
  <c r="K151" i="6" s="1"/>
  <c r="BJ151" i="6"/>
  <c r="BI13" i="7"/>
  <c r="BI17" i="7" s="1"/>
  <c r="AY18" i="7"/>
  <c r="BO18" i="7"/>
  <c r="W18" i="7"/>
  <c r="BW18" i="7"/>
  <c r="AC18" i="7"/>
  <c r="BY18" i="7"/>
  <c r="AU18" i="7"/>
  <c r="CE18" i="7"/>
  <c r="BM18" i="7"/>
  <c r="AO18" i="7"/>
  <c r="N151" i="6"/>
  <c r="G150" i="6"/>
  <c r="G151" i="6" s="1"/>
  <c r="M13" i="7"/>
  <c r="M17" i="7" s="1"/>
  <c r="BC18" i="7"/>
  <c r="CA18" i="7"/>
  <c r="AI18" i="7"/>
  <c r="H17" i="7" l="1"/>
  <c r="AK22" i="7"/>
  <c r="H22" i="7" s="1"/>
  <c r="F17" i="7"/>
  <c r="M22" i="7"/>
  <c r="F22" i="7" s="1"/>
  <c r="J17" i="7"/>
  <c r="BI22" i="7"/>
  <c r="J22" i="7" s="1"/>
  <c r="H13" i="7"/>
  <c r="J13" i="7"/>
  <c r="F13" i="7"/>
  <c r="CC23" i="7" l="1"/>
  <c r="CD100" i="6"/>
  <c r="AM23" i="7"/>
  <c r="Q23" i="7"/>
  <c r="BK23" i="7"/>
  <c r="BL100" i="6"/>
  <c r="BG23" i="7"/>
  <c r="BA23" i="7"/>
  <c r="BO23" i="7"/>
  <c r="BP100" i="6"/>
  <c r="BY23" i="7"/>
  <c r="BZ100" i="6"/>
  <c r="W23" i="7"/>
  <c r="CA23" i="7"/>
  <c r="CB100" i="6"/>
  <c r="D22" i="34"/>
  <c r="D26" i="34" s="1"/>
  <c r="AY23" i="7"/>
  <c r="AI23" i="7"/>
  <c r="AE23" i="7"/>
  <c r="BQ23" i="7"/>
  <c r="BR100" i="6"/>
  <c r="AW23" i="7"/>
  <c r="AO23" i="7"/>
  <c r="AK18" i="7"/>
  <c r="BE23" i="7"/>
  <c r="C22" i="34"/>
  <c r="O23" i="7"/>
  <c r="S23" i="7"/>
  <c r="E22" i="34"/>
  <c r="E26" i="34" s="1"/>
  <c r="BW23" i="7"/>
  <c r="BX100" i="6"/>
  <c r="CE23" i="7"/>
  <c r="CF100" i="6"/>
  <c r="BM23" i="7"/>
  <c r="BN100" i="6"/>
  <c r="AG23" i="7"/>
  <c r="BS23" i="7"/>
  <c r="BT100" i="6"/>
  <c r="AU23" i="7"/>
  <c r="AA23" i="7"/>
  <c r="AQ23" i="7"/>
  <c r="Y23" i="7"/>
  <c r="BU23" i="7"/>
  <c r="BV100" i="6"/>
  <c r="AC23" i="7"/>
  <c r="U23" i="7"/>
  <c r="AS23" i="7"/>
  <c r="M18" i="7"/>
  <c r="BI18" i="7"/>
  <c r="BC23" i="7"/>
  <c r="E31" i="34" l="1"/>
  <c r="E27" i="34"/>
  <c r="J18" i="7"/>
  <c r="H18" i="7"/>
  <c r="F18" i="7"/>
  <c r="D27" i="34"/>
  <c r="D31" i="34"/>
  <c r="M23" i="7" l="1"/>
  <c r="AK23" i="7"/>
  <c r="BI23" i="7"/>
  <c r="BJ100" i="6"/>
  <c r="D32" i="34"/>
  <c r="E32" i="34"/>
  <c r="H23" i="7" l="1"/>
  <c r="I101" i="6"/>
  <c r="I100" i="6"/>
  <c r="F23" i="7"/>
  <c r="G101" i="6"/>
  <c r="G100" i="6"/>
  <c r="K100" i="6"/>
  <c r="J23" i="7"/>
  <c r="K101" i="6"/>
  <c r="AF101" i="6" l="1"/>
  <c r="P101" i="6"/>
  <c r="V101" i="6"/>
  <c r="R101" i="6"/>
  <c r="AB101" i="6"/>
  <c r="T101" i="6"/>
  <c r="Z101" i="6"/>
  <c r="N101" i="6"/>
  <c r="AD101" i="6"/>
  <c r="X101" i="6"/>
  <c r="AJ101" i="6"/>
  <c r="AH101" i="6"/>
  <c r="AN101" i="6"/>
  <c r="AL101" i="6"/>
  <c r="BB101" i="6"/>
  <c r="AV101" i="6"/>
  <c r="AR101" i="6"/>
  <c r="AX101" i="6"/>
  <c r="BH101" i="6"/>
  <c r="AZ101" i="6"/>
  <c r="BF101" i="6"/>
  <c r="AP101" i="6"/>
  <c r="AT101" i="6"/>
  <c r="BD101" i="6"/>
  <c r="BT101" i="6"/>
  <c r="BT103" i="6" s="1"/>
  <c r="BL101" i="6"/>
  <c r="BL103" i="6" s="1"/>
  <c r="BV101" i="6"/>
  <c r="BV103" i="6" s="1"/>
  <c r="BJ101" i="6"/>
  <c r="BJ103" i="6" s="1"/>
  <c r="BN101" i="6"/>
  <c r="BN103" i="6" s="1"/>
  <c r="BP101" i="6"/>
  <c r="BP103" i="6" s="1"/>
  <c r="CD101" i="6"/>
  <c r="CD103" i="6" s="1"/>
  <c r="CB101" i="6"/>
  <c r="CB103" i="6" s="1"/>
  <c r="CF101" i="6"/>
  <c r="CF103" i="6" s="1"/>
  <c r="BX101" i="6"/>
  <c r="BX103" i="6" s="1"/>
  <c r="BR101" i="6"/>
  <c r="BR103" i="6" s="1"/>
  <c r="BZ101" i="6"/>
  <c r="BZ103" i="6" s="1"/>
  <c r="AJ100" i="6"/>
  <c r="Z100" i="6"/>
  <c r="V100" i="6"/>
  <c r="AF100" i="6"/>
  <c r="X100" i="6"/>
  <c r="AB100" i="6"/>
  <c r="T100" i="6"/>
  <c r="R100" i="6"/>
  <c r="R103" i="6" s="1"/>
  <c r="N100" i="6"/>
  <c r="AH100" i="6"/>
  <c r="P100" i="6"/>
  <c r="AD100" i="6"/>
  <c r="BB100" i="6"/>
  <c r="AN100" i="6"/>
  <c r="BF100" i="6"/>
  <c r="AP100" i="6"/>
  <c r="AP103" i="6" s="1"/>
  <c r="AT100" i="6"/>
  <c r="AR100" i="6"/>
  <c r="AR103" i="6" s="1"/>
  <c r="AL100" i="6"/>
  <c r="AX100" i="6"/>
  <c r="AX103" i="6" s="1"/>
  <c r="BH100" i="6"/>
  <c r="BD100" i="6"/>
  <c r="AV100" i="6"/>
  <c r="AZ100" i="6"/>
  <c r="AZ103" i="6" s="1"/>
  <c r="AD103" i="6" l="1"/>
  <c r="AF103" i="6"/>
  <c r="AL103" i="6"/>
  <c r="AN103" i="6"/>
  <c r="BF103" i="6"/>
  <c r="BE28" i="7" s="1"/>
  <c r="AD18" i="35" s="1"/>
  <c r="AD32" i="35" s="1"/>
  <c r="V103" i="6"/>
  <c r="U28" i="7" s="1"/>
  <c r="L18" i="35" s="1"/>
  <c r="L32" i="35" s="1"/>
  <c r="P103" i="6"/>
  <c r="P104" i="6" s="1"/>
  <c r="AB103" i="6"/>
  <c r="AB104" i="6" s="1"/>
  <c r="T103" i="6"/>
  <c r="S28" i="7" s="1"/>
  <c r="K18" i="35" s="1"/>
  <c r="K32" i="35" s="1"/>
  <c r="X103" i="6"/>
  <c r="W28" i="7" s="1"/>
  <c r="M18" i="35" s="1"/>
  <c r="M32" i="35" s="1"/>
  <c r="Z103" i="6"/>
  <c r="Z104" i="6" s="1"/>
  <c r="BH103" i="6"/>
  <c r="BG28" i="7" s="1"/>
  <c r="AE18" i="35" s="1"/>
  <c r="AE32" i="35" s="1"/>
  <c r="AT103" i="6"/>
  <c r="AT104" i="6" s="1"/>
  <c r="BB103" i="6"/>
  <c r="BB104" i="6" s="1"/>
  <c r="AJ103" i="6"/>
  <c r="AI28" i="7" s="1"/>
  <c r="S18" i="35" s="1"/>
  <c r="S32" i="35" s="1"/>
  <c r="AZ104" i="6"/>
  <c r="AY28" i="7"/>
  <c r="AA18" i="35" s="1"/>
  <c r="AA32" i="35" s="1"/>
  <c r="AF104" i="6"/>
  <c r="AE28" i="7"/>
  <c r="Q18" i="35" s="1"/>
  <c r="Q32" i="35" s="1"/>
  <c r="AV103" i="6"/>
  <c r="AL104" i="6"/>
  <c r="AK28" i="7"/>
  <c r="T32" i="35" s="1"/>
  <c r="BF104" i="6"/>
  <c r="T104" i="6"/>
  <c r="BR104" i="6"/>
  <c r="BQ28" i="7"/>
  <c r="AJ18" i="35" s="1"/>
  <c r="AJ32" i="35" s="1"/>
  <c r="CD104" i="6"/>
  <c r="CC28" i="7"/>
  <c r="AP18" i="35" s="1"/>
  <c r="AP32" i="35" s="1"/>
  <c r="BV104" i="6"/>
  <c r="BU28" i="7"/>
  <c r="AL18" i="35" s="1"/>
  <c r="AL32" i="35" s="1"/>
  <c r="AP104" i="6"/>
  <c r="AO28" i="7"/>
  <c r="V18" i="35" s="1"/>
  <c r="V32" i="35" s="1"/>
  <c r="R104" i="6"/>
  <c r="Q28" i="7"/>
  <c r="J18" i="35" s="1"/>
  <c r="J32" i="35" s="1"/>
  <c r="CB104" i="6"/>
  <c r="CA28" i="7"/>
  <c r="AO18" i="35" s="1"/>
  <c r="AO32" i="35" s="1"/>
  <c r="BD103" i="6"/>
  <c r="AN104" i="6"/>
  <c r="AM28" i="7"/>
  <c r="U18" i="35" s="1"/>
  <c r="U32" i="35" s="1"/>
  <c r="BX104" i="6"/>
  <c r="BW28" i="7"/>
  <c r="AM18" i="35" s="1"/>
  <c r="AM32" i="35" s="1"/>
  <c r="BO28" i="7"/>
  <c r="AI18" i="35" s="1"/>
  <c r="AI32" i="35" s="1"/>
  <c r="BP104" i="6"/>
  <c r="BL104" i="6"/>
  <c r="BK28" i="7"/>
  <c r="AG18" i="35" s="1"/>
  <c r="AG32" i="35" s="1"/>
  <c r="AX104" i="6"/>
  <c r="AW28" i="7"/>
  <c r="Z18" i="35" s="1"/>
  <c r="Z32" i="35" s="1"/>
  <c r="AD104" i="6"/>
  <c r="AC28" i="7"/>
  <c r="P18" i="35" s="1"/>
  <c r="P32" i="35" s="1"/>
  <c r="BY28" i="7"/>
  <c r="AN18" i="35" s="1"/>
  <c r="AN32" i="35" s="1"/>
  <c r="BZ104" i="6"/>
  <c r="K103" i="6"/>
  <c r="K104" i="6" s="1"/>
  <c r="BJ104" i="6"/>
  <c r="BI28" i="7"/>
  <c r="AF18" i="35" s="1"/>
  <c r="AF32" i="35" s="1"/>
  <c r="AR104" i="6"/>
  <c r="AQ28" i="7"/>
  <c r="W18" i="35" s="1"/>
  <c r="W32" i="35" s="1"/>
  <c r="AH103" i="6"/>
  <c r="N103" i="6"/>
  <c r="CF104" i="6"/>
  <c r="CE28" i="7"/>
  <c r="AQ18" i="35" s="1"/>
  <c r="AQ32" i="35" s="1"/>
  <c r="BN104" i="6"/>
  <c r="BM28" i="7"/>
  <c r="AH18" i="35" s="1"/>
  <c r="AH32" i="35" s="1"/>
  <c r="BT104" i="6"/>
  <c r="BS28" i="7"/>
  <c r="AK18" i="35" s="1"/>
  <c r="AK32" i="35" s="1"/>
  <c r="V104" i="6" l="1"/>
  <c r="AA28" i="7"/>
  <c r="O18" i="35" s="1"/>
  <c r="O32" i="35" s="1"/>
  <c r="BA28" i="7"/>
  <c r="AB18" i="35" s="1"/>
  <c r="AB32" i="35" s="1"/>
  <c r="AS28" i="7"/>
  <c r="X18" i="35" s="1"/>
  <c r="X32" i="35" s="1"/>
  <c r="O28" i="7"/>
  <c r="X104" i="6"/>
  <c r="Y28" i="7"/>
  <c r="BH104" i="6"/>
  <c r="AJ104" i="6"/>
  <c r="I103" i="6"/>
  <c r="I104" i="6" s="1"/>
  <c r="BK14" i="20"/>
  <c r="BK15" i="20" s="1"/>
  <c r="BK16" i="20" s="1"/>
  <c r="BK30" i="20" s="1"/>
  <c r="BM29" i="7"/>
  <c r="BM30" i="7" s="1"/>
  <c r="AG14" i="20"/>
  <c r="AG15" i="20" s="1"/>
  <c r="AG16" i="20" s="1"/>
  <c r="AG30" i="20" s="1"/>
  <c r="AI29" i="7"/>
  <c r="AI30" i="7" s="1"/>
  <c r="AO14" i="20"/>
  <c r="AO15" i="20" s="1"/>
  <c r="AO16" i="20" s="1"/>
  <c r="AO30" i="20" s="1"/>
  <c r="AQ29" i="7"/>
  <c r="AQ30" i="7" s="1"/>
  <c r="BY14" i="20"/>
  <c r="BY15" i="20" s="1"/>
  <c r="BY16" i="20" s="1"/>
  <c r="BY30" i="20" s="1"/>
  <c r="CA29" i="7"/>
  <c r="CA30" i="7" s="1"/>
  <c r="AM14" i="20"/>
  <c r="AM15" i="20" s="1"/>
  <c r="AM16" i="20" s="1"/>
  <c r="AM30" i="20" s="1"/>
  <c r="AO29" i="7"/>
  <c r="AO30" i="7" s="1"/>
  <c r="CA14" i="20"/>
  <c r="CA15" i="20" s="1"/>
  <c r="CA16" i="20" s="1"/>
  <c r="CA30" i="20" s="1"/>
  <c r="CC29" i="7"/>
  <c r="CC30" i="7" s="1"/>
  <c r="S14" i="20"/>
  <c r="S15" i="20" s="1"/>
  <c r="S16" i="20" s="1"/>
  <c r="S30" i="20" s="1"/>
  <c r="U29" i="7"/>
  <c r="U30" i="7" s="1"/>
  <c r="M14" i="20"/>
  <c r="M15" i="20" s="1"/>
  <c r="M16" i="20" s="1"/>
  <c r="M30" i="20" s="1"/>
  <c r="AI14" i="20"/>
  <c r="AK29" i="7"/>
  <c r="AK30" i="7" s="1"/>
  <c r="AC14" i="20"/>
  <c r="AC15" i="20" s="1"/>
  <c r="AC16" i="20" s="1"/>
  <c r="AC30" i="20" s="1"/>
  <c r="AE29" i="7"/>
  <c r="AE30" i="7" s="1"/>
  <c r="AU14" i="20"/>
  <c r="AU15" i="20" s="1"/>
  <c r="AU16" i="20" s="1"/>
  <c r="AU30" i="20" s="1"/>
  <c r="AW29" i="7"/>
  <c r="AW30" i="7" s="1"/>
  <c r="AK14" i="20"/>
  <c r="AK15" i="20" s="1"/>
  <c r="AK16" i="20" s="1"/>
  <c r="AK30" i="20" s="1"/>
  <c r="AM29" i="7"/>
  <c r="AM30" i="7" s="1"/>
  <c r="N104" i="6"/>
  <c r="M28" i="7"/>
  <c r="H18" i="35" s="1"/>
  <c r="H32" i="35" s="1"/>
  <c r="H33" i="35" s="1"/>
  <c r="I31" i="35" s="1"/>
  <c r="G103" i="6"/>
  <c r="G104" i="6" s="1"/>
  <c r="BQ14" i="20"/>
  <c r="BQ15" i="20" s="1"/>
  <c r="BQ16" i="20" s="1"/>
  <c r="BQ30" i="20" s="1"/>
  <c r="BS29" i="7"/>
  <c r="BS30" i="7" s="1"/>
  <c r="CC14" i="20"/>
  <c r="CC15" i="20" s="1"/>
  <c r="CC16" i="20" s="1"/>
  <c r="CC30" i="20" s="1"/>
  <c r="CE29" i="7"/>
  <c r="CE30" i="7" s="1"/>
  <c r="BE14" i="20"/>
  <c r="BE15" i="20" s="1"/>
  <c r="BE16" i="20" s="1"/>
  <c r="BE30" i="20" s="1"/>
  <c r="BG29" i="7"/>
  <c r="BG30" i="7" s="1"/>
  <c r="J28" i="7"/>
  <c r="F18" i="35" s="1"/>
  <c r="F32" i="35" s="1"/>
  <c r="BG14" i="20"/>
  <c r="BI29" i="7"/>
  <c r="BI30" i="7" s="1"/>
  <c r="BW14" i="20"/>
  <c r="BW15" i="20" s="1"/>
  <c r="BW16" i="20" s="1"/>
  <c r="BW30" i="20" s="1"/>
  <c r="BY29" i="7"/>
  <c r="BY30" i="7" s="1"/>
  <c r="BM14" i="20"/>
  <c r="BM15" i="20" s="1"/>
  <c r="BM16" i="20" s="1"/>
  <c r="BM30" i="20" s="1"/>
  <c r="BO29" i="7"/>
  <c r="BO30" i="7" s="1"/>
  <c r="O14" i="20"/>
  <c r="Q29" i="7"/>
  <c r="Q30" i="7" s="1"/>
  <c r="BS14" i="20"/>
  <c r="BS15" i="20" s="1"/>
  <c r="BS16" i="20" s="1"/>
  <c r="BS30" i="20" s="1"/>
  <c r="BU29" i="7"/>
  <c r="BU30" i="7" s="1"/>
  <c r="BO14" i="20"/>
  <c r="BO15" i="20" s="1"/>
  <c r="BO16" i="20" s="1"/>
  <c r="BO30" i="20" s="1"/>
  <c r="BQ29" i="7"/>
  <c r="BQ30" i="7" s="1"/>
  <c r="Q14" i="20"/>
  <c r="Q15" i="20" s="1"/>
  <c r="Q16" i="20" s="1"/>
  <c r="Q30" i="20" s="1"/>
  <c r="S29" i="7"/>
  <c r="S30" i="7" s="1"/>
  <c r="BC14" i="20"/>
  <c r="BC15" i="20" s="1"/>
  <c r="BC16" i="20" s="1"/>
  <c r="BC30" i="20" s="1"/>
  <c r="BE29" i="7"/>
  <c r="BE30" i="7" s="1"/>
  <c r="AW14" i="20"/>
  <c r="AW15" i="20" s="1"/>
  <c r="AW16" i="20" s="1"/>
  <c r="AW30" i="20" s="1"/>
  <c r="AY29" i="7"/>
  <c r="AY30" i="7" s="1"/>
  <c r="U14" i="20"/>
  <c r="U15" i="20" s="1"/>
  <c r="U16" i="20" s="1"/>
  <c r="U30" i="20" s="1"/>
  <c r="W29" i="7"/>
  <c r="W30" i="7" s="1"/>
  <c r="AQ14" i="20"/>
  <c r="AQ15" i="20" s="1"/>
  <c r="AQ16" i="20" s="1"/>
  <c r="AQ30" i="20" s="1"/>
  <c r="AH104" i="6"/>
  <c r="AG28" i="7"/>
  <c r="R18" i="35" s="1"/>
  <c r="R32" i="35" s="1"/>
  <c r="AA14" i="20"/>
  <c r="AA15" i="20" s="1"/>
  <c r="AA16" i="20" s="1"/>
  <c r="AA30" i="20" s="1"/>
  <c r="AC29" i="7"/>
  <c r="AC30" i="7" s="1"/>
  <c r="BI14" i="20"/>
  <c r="BI15" i="20" s="1"/>
  <c r="BI16" i="20" s="1"/>
  <c r="BI30" i="20" s="1"/>
  <c r="BK29" i="7"/>
  <c r="BK30" i="7" s="1"/>
  <c r="BU14" i="20"/>
  <c r="BU15" i="20" s="1"/>
  <c r="BU16" i="20" s="1"/>
  <c r="BU30" i="20" s="1"/>
  <c r="BW29" i="7"/>
  <c r="BW30" i="7" s="1"/>
  <c r="Y14" i="20"/>
  <c r="Y15" i="20" s="1"/>
  <c r="Y16" i="20" s="1"/>
  <c r="Y30" i="20" s="1"/>
  <c r="AA29" i="7"/>
  <c r="AA30" i="7" s="1"/>
  <c r="BD104" i="6"/>
  <c r="BC28" i="7"/>
  <c r="AC18" i="35" s="1"/>
  <c r="AC32" i="35" s="1"/>
  <c r="AV104" i="6"/>
  <c r="AU28" i="7"/>
  <c r="Y18" i="35" s="1"/>
  <c r="Y32" i="35" s="1"/>
  <c r="AS29" i="7" l="1"/>
  <c r="AS30" i="7" s="1"/>
  <c r="BA29" i="7"/>
  <c r="BA30" i="7" s="1"/>
  <c r="AY14" i="20"/>
  <c r="AY15" i="20" s="1"/>
  <c r="AY16" i="20" s="1"/>
  <c r="AY30" i="20" s="1"/>
  <c r="BG15" i="20"/>
  <c r="H14" i="20"/>
  <c r="AI15" i="20"/>
  <c r="O15" i="20"/>
  <c r="O16" i="20" s="1"/>
  <c r="O30" i="20" s="1"/>
  <c r="O29" i="7"/>
  <c r="O30" i="7" s="1"/>
  <c r="I18" i="35"/>
  <c r="I32" i="35" s="1"/>
  <c r="I33" i="35" s="1"/>
  <c r="J31" i="35" s="1"/>
  <c r="J33" i="35" s="1"/>
  <c r="K31" i="35" s="1"/>
  <c r="K33" i="35" s="1"/>
  <c r="L31" i="35" s="1"/>
  <c r="L33" i="35" s="1"/>
  <c r="M31" i="35" s="1"/>
  <c r="M33" i="35" s="1"/>
  <c r="N31" i="35" s="1"/>
  <c r="Y29" i="7"/>
  <c r="Y30" i="7" s="1"/>
  <c r="N18" i="35"/>
  <c r="N32" i="35" s="1"/>
  <c r="W14" i="20"/>
  <c r="W15" i="20" s="1"/>
  <c r="W16" i="20" s="1"/>
  <c r="W30" i="20" s="1"/>
  <c r="AS14" i="20"/>
  <c r="AS15" i="20" s="1"/>
  <c r="AS16" i="20" s="1"/>
  <c r="AS30" i="20" s="1"/>
  <c r="AU29" i="7"/>
  <c r="AU30" i="7" s="1"/>
  <c r="AE14" i="20"/>
  <c r="AE15" i="20" s="1"/>
  <c r="AE16" i="20" s="1"/>
  <c r="AE30" i="20" s="1"/>
  <c r="AG29" i="7"/>
  <c r="AG30" i="7" s="1"/>
  <c r="E37" i="34"/>
  <c r="J29" i="7"/>
  <c r="J30" i="7" s="1"/>
  <c r="F28" i="7"/>
  <c r="D18" i="35" s="1"/>
  <c r="D32" i="35" s="1"/>
  <c r="D33" i="35" s="1"/>
  <c r="E31" i="35" s="1"/>
  <c r="K14" i="20"/>
  <c r="K15" i="20" s="1"/>
  <c r="M29" i="7"/>
  <c r="M30" i="7" s="1"/>
  <c r="H28" i="7"/>
  <c r="E18" i="35" s="1"/>
  <c r="E32" i="35" s="1"/>
  <c r="BA14" i="20"/>
  <c r="BA15" i="20" s="1"/>
  <c r="BA16" i="20" s="1"/>
  <c r="BA30" i="20" s="1"/>
  <c r="BC29" i="7"/>
  <c r="BC30" i="7" s="1"/>
  <c r="F15" i="20" l="1"/>
  <c r="F16" i="20" s="1"/>
  <c r="F30" i="20" s="1"/>
  <c r="E38" i="34"/>
  <c r="E39" i="34" s="1"/>
  <c r="F15" i="38"/>
  <c r="F16" i="38" s="1"/>
  <c r="F18" i="38" s="1"/>
  <c r="F32" i="38" s="1"/>
  <c r="D14" i="20"/>
  <c r="F14" i="20"/>
  <c r="AI16" i="20"/>
  <c r="AI30" i="20" s="1"/>
  <c r="BG16" i="20"/>
  <c r="BG30" i="20" s="1"/>
  <c r="H15" i="20"/>
  <c r="H16" i="20" s="1"/>
  <c r="H30" i="20" s="1"/>
  <c r="E33" i="35"/>
  <c r="F31" i="35" s="1"/>
  <c r="F33" i="35" s="1"/>
  <c r="N33" i="35"/>
  <c r="O31" i="35" s="1"/>
  <c r="O33" i="35" s="1"/>
  <c r="P31" i="35" s="1"/>
  <c r="P33" i="35" s="1"/>
  <c r="Q31" i="35" s="1"/>
  <c r="Q33" i="35" s="1"/>
  <c r="R31" i="35" s="1"/>
  <c r="R33" i="35" s="1"/>
  <c r="S31" i="35" s="1"/>
  <c r="S33" i="35" s="1"/>
  <c r="T31" i="35" s="1"/>
  <c r="T33" i="35" s="1"/>
  <c r="U31" i="35" s="1"/>
  <c r="U33" i="35" s="1"/>
  <c r="V31" i="35" s="1"/>
  <c r="V33" i="35" s="1"/>
  <c r="W31" i="35" s="1"/>
  <c r="W33" i="35" s="1"/>
  <c r="X31" i="35" s="1"/>
  <c r="X33" i="35" s="1"/>
  <c r="Y31" i="35" s="1"/>
  <c r="Y33" i="35" s="1"/>
  <c r="Z31" i="35" s="1"/>
  <c r="Z33" i="35" s="1"/>
  <c r="AA31" i="35" s="1"/>
  <c r="AA33" i="35" s="1"/>
  <c r="AB31" i="35" s="1"/>
  <c r="AB33" i="35" s="1"/>
  <c r="AC31" i="35" s="1"/>
  <c r="AC33" i="35" s="1"/>
  <c r="AD31" i="35" s="1"/>
  <c r="AD33" i="35" s="1"/>
  <c r="AE31" i="35" s="1"/>
  <c r="AE33" i="35" s="1"/>
  <c r="AF31" i="35" s="1"/>
  <c r="AF33" i="35" s="1"/>
  <c r="AG31" i="35" s="1"/>
  <c r="AG33" i="35" s="1"/>
  <c r="AH31" i="35" s="1"/>
  <c r="AH33" i="35" s="1"/>
  <c r="AI31" i="35" s="1"/>
  <c r="AI33" i="35" s="1"/>
  <c r="AJ31" i="35" s="1"/>
  <c r="AJ33" i="35" s="1"/>
  <c r="AK31" i="35" s="1"/>
  <c r="AK33" i="35" s="1"/>
  <c r="AL31" i="35" s="1"/>
  <c r="AL33" i="35" s="1"/>
  <c r="AM31" i="35" s="1"/>
  <c r="AM33" i="35" s="1"/>
  <c r="AN31" i="35" s="1"/>
  <c r="AN33" i="35" s="1"/>
  <c r="AO31" i="35" s="1"/>
  <c r="AO33" i="35" s="1"/>
  <c r="AP31" i="35" s="1"/>
  <c r="AP33" i="35" s="1"/>
  <c r="AQ31" i="35" s="1"/>
  <c r="AQ33" i="35" s="1"/>
  <c r="C37" i="34"/>
  <c r="F29" i="7"/>
  <c r="F30" i="7" s="1"/>
  <c r="D37" i="34"/>
  <c r="H29" i="7"/>
  <c r="H30" i="7" s="1"/>
  <c r="D15" i="38" l="1"/>
  <c r="D16" i="38" s="1"/>
  <c r="D18" i="38" s="1"/>
  <c r="D32" i="38" s="1"/>
  <c r="D33" i="38" s="1"/>
  <c r="E31" i="38" s="1"/>
  <c r="D38" i="34"/>
  <c r="D39" i="34" s="1"/>
  <c r="E15" i="38"/>
  <c r="E16" i="38" s="1"/>
  <c r="E18" i="38" s="1"/>
  <c r="E32" i="38" s="1"/>
  <c r="D15" i="20"/>
  <c r="D16" i="20" s="1"/>
  <c r="D30" i="20" s="1"/>
  <c r="D31" i="20" s="1"/>
  <c r="F29" i="20" s="1"/>
  <c r="F31" i="20" s="1"/>
  <c r="H29" i="20" s="1"/>
  <c r="K16" i="20"/>
  <c r="K30" i="20" l="1"/>
  <c r="K31" i="20" s="1"/>
  <c r="M29" i="20" s="1"/>
  <c r="E33" i="38"/>
  <c r="F31" i="38" s="1"/>
  <c r="F33" i="38" s="1"/>
  <c r="H31" i="20"/>
  <c r="I31" i="20"/>
  <c r="N31" i="20" l="1"/>
  <c r="P29" i="20" s="1"/>
  <c r="M31" i="20"/>
  <c r="O29" i="20" s="1"/>
  <c r="O31" i="20" s="1"/>
  <c r="Q29" i="20" s="1"/>
  <c r="P31" i="20" l="1"/>
  <c r="R29" i="20" s="1"/>
  <c r="Q31" i="20"/>
  <c r="S29" i="20" s="1"/>
  <c r="R31" i="20"/>
  <c r="T29" i="20" s="1"/>
  <c r="S31" i="20" l="1"/>
  <c r="U29" i="20" s="1"/>
  <c r="T31" i="20"/>
  <c r="V29" i="20" s="1"/>
  <c r="U31" i="20" l="1"/>
  <c r="W29" i="20" s="1"/>
  <c r="V31" i="20"/>
  <c r="X29" i="20" s="1"/>
  <c r="X31" i="20" l="1"/>
  <c r="Z29" i="20" s="1"/>
  <c r="W31" i="20"/>
  <c r="Y29" i="20" s="1"/>
  <c r="Y31" i="20" l="1"/>
  <c r="AA29" i="20" s="1"/>
  <c r="Z31" i="20"/>
  <c r="AB29" i="20" s="1"/>
  <c r="AB31" i="20" l="1"/>
  <c r="AD29" i="20" s="1"/>
  <c r="AA31" i="20"/>
  <c r="AC29" i="20" s="1"/>
  <c r="AD31" i="20" l="1"/>
  <c r="AF29" i="20" s="1"/>
  <c r="AC31" i="20"/>
  <c r="AE29" i="20" s="1"/>
  <c r="AF31" i="20" l="1"/>
  <c r="AH29" i="20" s="1"/>
  <c r="AE31" i="20"/>
  <c r="AG29" i="20" s="1"/>
  <c r="AH31" i="20" l="1"/>
  <c r="AJ29" i="20" s="1"/>
  <c r="AG31" i="20"/>
  <c r="AI29" i="20" s="1"/>
  <c r="AJ31" i="20" l="1"/>
  <c r="AL29" i="20" s="1"/>
  <c r="AI31" i="20"/>
  <c r="AK29" i="20" s="1"/>
  <c r="AL31" i="20" l="1"/>
  <c r="AN29" i="20" s="1"/>
  <c r="AK31" i="20"/>
  <c r="AM29" i="20" s="1"/>
  <c r="AN31" i="20" l="1"/>
  <c r="AP29" i="20" s="1"/>
  <c r="AM31" i="20"/>
  <c r="AO29" i="20" s="1"/>
  <c r="AP31" i="20" l="1"/>
  <c r="AR29" i="20" s="1"/>
  <c r="AO31" i="20"/>
  <c r="AQ29" i="20" s="1"/>
  <c r="AR31" i="20" l="1"/>
  <c r="AT29" i="20" s="1"/>
  <c r="AQ31" i="20"/>
  <c r="AS29" i="20" s="1"/>
  <c r="AT31" i="20" l="1"/>
  <c r="AV29" i="20" s="1"/>
  <c r="AS31" i="20"/>
  <c r="AU29" i="20" s="1"/>
  <c r="AV31" i="20" l="1"/>
  <c r="AX29" i="20" s="1"/>
  <c r="AU31" i="20"/>
  <c r="AW29" i="20" s="1"/>
  <c r="AX31" i="20" l="1"/>
  <c r="AZ29" i="20" s="1"/>
  <c r="AW31" i="20"/>
  <c r="AY29" i="20" s="1"/>
  <c r="AZ31" i="20" l="1"/>
  <c r="BB29" i="20" s="1"/>
  <c r="AY31" i="20"/>
  <c r="BA29" i="20" s="1"/>
  <c r="BB31" i="20" l="1"/>
  <c r="BD29" i="20" s="1"/>
  <c r="BA31" i="20"/>
  <c r="BC29" i="20" s="1"/>
  <c r="BD31" i="20" l="1"/>
  <c r="BF29" i="20" s="1"/>
  <c r="BC31" i="20"/>
  <c r="BE29" i="20" s="1"/>
  <c r="BF31" i="20" l="1"/>
  <c r="BH29" i="20" s="1"/>
  <c r="BE31" i="20"/>
  <c r="BG29" i="20" s="1"/>
  <c r="BH31" i="20" l="1"/>
  <c r="BJ29" i="20" s="1"/>
  <c r="BG31" i="20"/>
  <c r="BI29" i="20" s="1"/>
  <c r="BJ31" i="20" l="1"/>
  <c r="BL29" i="20" s="1"/>
  <c r="BI31" i="20"/>
  <c r="BK29" i="20" s="1"/>
  <c r="BL31" i="20" l="1"/>
  <c r="BN29" i="20" s="1"/>
  <c r="BK31" i="20"/>
  <c r="BM29" i="20" s="1"/>
  <c r="BN31" i="20" l="1"/>
  <c r="BP29" i="20" s="1"/>
  <c r="BM31" i="20"/>
  <c r="BO29" i="20" s="1"/>
  <c r="BO31" i="20" l="1"/>
  <c r="BQ29" i="20" s="1"/>
  <c r="BP31" i="20"/>
  <c r="BR29" i="20" s="1"/>
  <c r="BR31" i="20" l="1"/>
  <c r="BT29" i="20" s="1"/>
  <c r="BQ31" i="20"/>
  <c r="BS29" i="20" s="1"/>
  <c r="BT31" i="20" l="1"/>
  <c r="BV29" i="20" s="1"/>
  <c r="BS31" i="20"/>
  <c r="BU29" i="20" s="1"/>
  <c r="BV31" i="20" l="1"/>
  <c r="BX29" i="20" s="1"/>
  <c r="BU31" i="20"/>
  <c r="BW29" i="20" s="1"/>
  <c r="BX31" i="20" l="1"/>
  <c r="BZ29" i="20" s="1"/>
  <c r="BW31" i="20"/>
  <c r="BY29" i="20" s="1"/>
  <c r="BZ31" i="20" l="1"/>
  <c r="CB29" i="20" s="1"/>
  <c r="BY31" i="20"/>
  <c r="CA29" i="20" s="1"/>
  <c r="CB31" i="20" l="1"/>
  <c r="CD29" i="20" s="1"/>
  <c r="CA31" i="20"/>
  <c r="CC29" i="20" s="1"/>
  <c r="CD31" i="20" l="1"/>
  <c r="CC31" i="20"/>
  <c r="D12" i="34"/>
  <c r="C4" i="34"/>
  <c r="C19" i="34"/>
  <c r="C20" i="34" l="1"/>
  <c r="C26" i="34"/>
  <c r="C31" i="34" s="1"/>
  <c r="C38" i="34" s="1"/>
  <c r="C27" i="34" l="1"/>
  <c r="C39" i="34"/>
  <c r="C32" i="34"/>
</calcChain>
</file>

<file path=xl/sharedStrings.xml><?xml version="1.0" encoding="utf-8"?>
<sst xmlns="http://schemas.openxmlformats.org/spreadsheetml/2006/main" count="756" uniqueCount="317">
  <si>
    <t>-</t>
  </si>
  <si>
    <t>Chiffre d'Affaires</t>
  </si>
  <si>
    <t>Ressources Humaines</t>
  </si>
  <si>
    <t>% Croissance</t>
  </si>
  <si>
    <t>Charges Financières</t>
  </si>
  <si>
    <t>Total des charges exceptionnelles</t>
  </si>
  <si>
    <t>Charges Exceptionnelles</t>
  </si>
  <si>
    <t>Total des charges financières</t>
  </si>
  <si>
    <t>Excédent Brut d'Exploitation</t>
  </si>
  <si>
    <t>Résultat Financier</t>
  </si>
  <si>
    <t>Résultat Courant</t>
  </si>
  <si>
    <t>Résultat Exceptionnel</t>
  </si>
  <si>
    <t>Résultat Net</t>
  </si>
  <si>
    <t>Investissements</t>
  </si>
  <si>
    <t>HYPOTHÈSES</t>
  </si>
  <si>
    <t>Produits Exceptionnels</t>
  </si>
  <si>
    <t>% croissance</t>
  </si>
  <si>
    <t>Total Charges RH</t>
  </si>
  <si>
    <t>Flux de Trésorerie d'Exploitation</t>
  </si>
  <si>
    <t>Cessions d'immobilisations</t>
  </si>
  <si>
    <t>Flux de Trésorerie d'Investissement</t>
  </si>
  <si>
    <t>Dividendes versés</t>
  </si>
  <si>
    <t>Souscription d'emprunts</t>
  </si>
  <si>
    <t>Remboursement d'emprunts</t>
  </si>
  <si>
    <t>Flux de Trésorerie de financement</t>
  </si>
  <si>
    <t>Variation de Trésorerie (1+2+3)</t>
  </si>
  <si>
    <t xml:space="preserve">Trésorerie à l'ouverture </t>
  </si>
  <si>
    <t>Solde de trésorerie</t>
  </si>
  <si>
    <t>Produits Financiers</t>
  </si>
  <si>
    <t>Total des produits financiers</t>
  </si>
  <si>
    <t>Total des produits exceptionnels</t>
  </si>
  <si>
    <t>Acquisitions d'immobilisations</t>
  </si>
  <si>
    <t xml:space="preserve">Total Dépenses Investissements  </t>
  </si>
  <si>
    <t>Financement</t>
  </si>
  <si>
    <t>I</t>
  </si>
  <si>
    <t>II</t>
  </si>
  <si>
    <t>Variation de capital</t>
  </si>
  <si>
    <t>31/08/2018 - 12m</t>
  </si>
  <si>
    <t>31/08/2017 - 12m</t>
  </si>
  <si>
    <t>AACE</t>
  </si>
  <si>
    <t>Impôts et taxes</t>
  </si>
  <si>
    <t xml:space="preserve">Subventions </t>
  </si>
  <si>
    <t>Participation des salariés</t>
  </si>
  <si>
    <t xml:space="preserve">de </t>
  </si>
  <si>
    <t>à</t>
  </si>
  <si>
    <t>Durée d'amortissement (en mois)</t>
  </si>
  <si>
    <t>Amortissements</t>
  </si>
  <si>
    <t>Exceptionnel</t>
  </si>
  <si>
    <t>Total amortissements</t>
  </si>
  <si>
    <t>Recrutement 2</t>
  </si>
  <si>
    <t>Recrutement 3</t>
  </si>
  <si>
    <t>En % du CA</t>
  </si>
  <si>
    <t>Capital restant dû</t>
  </si>
  <si>
    <t xml:space="preserve">Capital restant dû </t>
  </si>
  <si>
    <t>III</t>
  </si>
  <si>
    <t>Amortissements investissements 2019</t>
  </si>
  <si>
    <t>Amortissements investissements 2020</t>
  </si>
  <si>
    <t>Total des amortissements</t>
  </si>
  <si>
    <t>Montant amortissables restant</t>
  </si>
  <si>
    <t>CA annuel budgeté</t>
  </si>
  <si>
    <t>Autres Achats et Charges Externes (AACE)</t>
  </si>
  <si>
    <t>Amortissements investissements historiques</t>
  </si>
  <si>
    <t>Amortissements investissements 2021</t>
  </si>
  <si>
    <t>Subventions d'exploitation</t>
  </si>
  <si>
    <t>IS</t>
  </si>
  <si>
    <t>Taux IS jusqu'à 38 120 euros</t>
  </si>
  <si>
    <t>Montant de RI et CI</t>
  </si>
  <si>
    <t>Taux IS au-delà de 38120 euros</t>
  </si>
  <si>
    <t>IS à taux réduit</t>
  </si>
  <si>
    <t>IS à taux normal</t>
  </si>
  <si>
    <t>RI et CI</t>
  </si>
  <si>
    <t>Impôts et taxes / an</t>
  </si>
  <si>
    <t>Total décaissements</t>
  </si>
  <si>
    <t>Encaissements CA</t>
  </si>
  <si>
    <t>Subventions reçues</t>
  </si>
  <si>
    <r>
      <t xml:space="preserve">Total AACE </t>
    </r>
    <r>
      <rPr>
        <b/>
        <sz val="18"/>
        <color theme="1"/>
        <rFont val="Lato Light"/>
      </rPr>
      <t>HT</t>
    </r>
  </si>
  <si>
    <t>31/08/2016 - 12m</t>
  </si>
  <si>
    <t>31/08/2019 - Budget</t>
  </si>
  <si>
    <t>31/08/2019 - Réalisé</t>
  </si>
  <si>
    <t>31/08/2020 - Réalisé</t>
  </si>
  <si>
    <t>31/08/2021 - Réalisé</t>
  </si>
  <si>
    <t>31/08/2021 - Budget</t>
  </si>
  <si>
    <t>31/08/2020 - Budget</t>
  </si>
  <si>
    <t xml:space="preserve">Evelyne REVELLAT </t>
  </si>
  <si>
    <t>Recrutement 4</t>
  </si>
  <si>
    <t xml:space="preserve">Résultat d'Exploitation </t>
  </si>
  <si>
    <t>Site Web</t>
  </si>
  <si>
    <t>Visiapy Téléconsultation</t>
  </si>
  <si>
    <t>Honoraire Conseil Juridique</t>
  </si>
  <si>
    <t>Fournitures entretien &amp; petit équipement</t>
  </si>
  <si>
    <t>En % CA</t>
  </si>
  <si>
    <t>Honoraires</t>
  </si>
  <si>
    <t>Frais internet</t>
  </si>
  <si>
    <t>Frais formation</t>
  </si>
  <si>
    <t>Fournitures non stock (eau, énergie, administratives…)</t>
  </si>
  <si>
    <t>Autres charges externes</t>
  </si>
  <si>
    <t xml:space="preserve">Loyer CC </t>
  </si>
  <si>
    <t>CHIFFRE D'AFFAIRES</t>
  </si>
  <si>
    <t>CHARGES</t>
  </si>
  <si>
    <t>CA</t>
  </si>
  <si>
    <r>
      <t xml:space="preserve">HYPOTHÈSES </t>
    </r>
    <r>
      <rPr>
        <sz val="18"/>
        <color rgb="FF0070C0"/>
        <rFont val="Lato Bold"/>
      </rPr>
      <t>(par an)</t>
    </r>
  </si>
  <si>
    <r>
      <t xml:space="preserve">HYPOTHÈSES </t>
    </r>
    <r>
      <rPr>
        <sz val="18"/>
        <color rgb="FF0070C0"/>
        <rFont val="Lato Bold"/>
      </rPr>
      <t>(salaires bruts chargés)</t>
    </r>
  </si>
  <si>
    <t>Marge globale</t>
  </si>
  <si>
    <t>Business Developper</t>
  </si>
  <si>
    <t>Dotations aux amortissements</t>
  </si>
  <si>
    <t>Reprises sur amortissements</t>
  </si>
  <si>
    <t>Autres Produits</t>
  </si>
  <si>
    <t>Autres produits</t>
  </si>
  <si>
    <t>Total Subventions</t>
  </si>
  <si>
    <t>Total Autres produits</t>
  </si>
  <si>
    <t>Autres Charges</t>
  </si>
  <si>
    <t>PRODUITS D'EXPLOITATION</t>
  </si>
  <si>
    <t>Chiffre d'affaires</t>
  </si>
  <si>
    <t>Subventions</t>
  </si>
  <si>
    <t>Autres charges</t>
  </si>
  <si>
    <t>Montant autres charges / an</t>
  </si>
  <si>
    <t>Abandon de compte courant</t>
  </si>
  <si>
    <t>Pénalités</t>
  </si>
  <si>
    <t xml:space="preserve">Charges exceptionnelles sur opérations en capital </t>
  </si>
  <si>
    <t>Montant reprises sur amortissements</t>
  </si>
  <si>
    <t>Total Autres charges</t>
  </si>
  <si>
    <t xml:space="preserve">1. Prêt bancaire BNPP souscrit en août 2015  : </t>
  </si>
  <si>
    <t>Intérêts dus (yc assurance)</t>
  </si>
  <si>
    <t xml:space="preserve">3. VMAPI soucrit en avril 2019 : </t>
  </si>
  <si>
    <t xml:space="preserve">2. Prêt bancaire BNPP souscrit en mars 2016 : </t>
  </si>
  <si>
    <t xml:space="preserve">4. Prêt bancaire souscrit en avril 2019 : </t>
  </si>
  <si>
    <t>Total Reprises sur amortissements</t>
  </si>
  <si>
    <t>Réel - Budget</t>
  </si>
  <si>
    <t xml:space="preserve">Prix Module 2J / groupe intra </t>
  </si>
  <si>
    <t>Prix Module 2J / personne (inter)</t>
  </si>
  <si>
    <t>Prix formation certifiante Blended / personne</t>
  </si>
  <si>
    <t>Prix d'une formation sur mesure / personne</t>
  </si>
  <si>
    <t>CA Formation sur mesure</t>
  </si>
  <si>
    <t>CA Formation Module 2J Intra</t>
  </si>
  <si>
    <t>CA Formation Module 2J Inter</t>
  </si>
  <si>
    <t>CA Formation Certifiante Blended</t>
  </si>
  <si>
    <t>En % du CA Total</t>
  </si>
  <si>
    <t>Nombre total de formations réalisées</t>
  </si>
  <si>
    <t xml:space="preserve">CA Formation </t>
  </si>
  <si>
    <t>Honoraires Intervenants</t>
  </si>
  <si>
    <t>Total Honoraires Intervenants</t>
  </si>
  <si>
    <t>Nombre total de journées de formations</t>
  </si>
  <si>
    <t>Assurances / an</t>
  </si>
  <si>
    <t>Croissance - V</t>
  </si>
  <si>
    <t xml:space="preserve">HYPOTHÈSES </t>
  </si>
  <si>
    <t>Assurances</t>
  </si>
  <si>
    <t>Frais généraux (accueil, fournitures…) / mois</t>
  </si>
  <si>
    <t>Frais généraux (accueil, fournitures…)</t>
  </si>
  <si>
    <t>Croissance - V / mois</t>
  </si>
  <si>
    <t>Nb de journées de formations sur mesure</t>
  </si>
  <si>
    <t>Nb de journées de formations inter</t>
  </si>
  <si>
    <t>Nb de journées de formations inra</t>
  </si>
  <si>
    <t>Nb de journées de formations certifiante Blended</t>
  </si>
  <si>
    <t>Nombre total de pers. formées</t>
  </si>
  <si>
    <t>Nb de pers. formées par formation sur mesure</t>
  </si>
  <si>
    <t>Nb de pers. formées par formation inter</t>
  </si>
  <si>
    <t>Nb de pers. formées par formation intra</t>
  </si>
  <si>
    <t>Nb de pers. formées par formation certifiante Blended</t>
  </si>
  <si>
    <t>Nb de formations Module 2J (groupe intra) réalisées</t>
  </si>
  <si>
    <t>Nb de formations certifiante blended réalisés</t>
  </si>
  <si>
    <t>Nb formations Module 2J inter réalisées</t>
  </si>
  <si>
    <t>Nb de formations sur mesure réalisées</t>
  </si>
  <si>
    <t>Nb moyen de pers. formées par Module 2J inter</t>
  </si>
  <si>
    <t>Nb moyen de pers. formées par Module 2J intra</t>
  </si>
  <si>
    <t>Nb moyen de pers. formées par formation certifiante Blended</t>
  </si>
  <si>
    <t>Compte de Résultat - Khépri Formation</t>
  </si>
  <si>
    <t>Honoraires formateurs 1</t>
  </si>
  <si>
    <t>Honoraires formateurs 2</t>
  </si>
  <si>
    <t>Honoraires de coaching</t>
  </si>
  <si>
    <t>% jours de formations effectués par formateurs 1</t>
  </si>
  <si>
    <t>% jours de formations effectués par formateurs 2</t>
  </si>
  <si>
    <t>Location des salles</t>
  </si>
  <si>
    <t>Coût location des salles</t>
  </si>
  <si>
    <t>Total Coûts de location des salles</t>
  </si>
  <si>
    <t>Marge sur Côuts Variables</t>
  </si>
  <si>
    <t>Amortissements des investissements 2021</t>
  </si>
  <si>
    <t>Amortissements des investissements 2020</t>
  </si>
  <si>
    <t>IV</t>
  </si>
  <si>
    <t>V</t>
  </si>
  <si>
    <t>VI</t>
  </si>
  <si>
    <t>VII</t>
  </si>
  <si>
    <t>Produits et charges - Khépri Formation</t>
  </si>
  <si>
    <t>Produits et charges - Khépri Santé</t>
  </si>
  <si>
    <t>Compte de Résultat - Khépri Santé</t>
  </si>
  <si>
    <t>Compte de Résultat - Visiapy</t>
  </si>
  <si>
    <t>Produits et charges - Visiapy</t>
  </si>
  <si>
    <t>Commerciaux</t>
  </si>
  <si>
    <t>Business Developper 1</t>
  </si>
  <si>
    <t>Business Developper 2</t>
  </si>
  <si>
    <t>Business Developper 3</t>
  </si>
  <si>
    <t>Business Developper 4</t>
  </si>
  <si>
    <t>Total Commerciaux</t>
  </si>
  <si>
    <t>Loyer</t>
  </si>
  <si>
    <t>Voiture de fonction</t>
  </si>
  <si>
    <t>Frais de déplacement</t>
  </si>
  <si>
    <t>Fournitures non stockées (eau, électricité, gaz)</t>
  </si>
  <si>
    <t>Assurances (locaux, RC pro.)</t>
  </si>
  <si>
    <t>Frais de documentation (adhésions associations)</t>
  </si>
  <si>
    <t>Honoraires juridiques et comptables</t>
  </si>
  <si>
    <t>Communication et Publicité</t>
  </si>
  <si>
    <t>Frais de mission et de réception</t>
  </si>
  <si>
    <t>Frais de téléphone, fax et potable</t>
  </si>
  <si>
    <t>Consultations Experts</t>
  </si>
  <si>
    <t>Total AACE</t>
  </si>
  <si>
    <t>Total RH</t>
  </si>
  <si>
    <t>HYPOTHÈSES (annuelles)</t>
  </si>
  <si>
    <t>CEO</t>
  </si>
  <si>
    <t>Chef de Projet Technique</t>
  </si>
  <si>
    <t>Community Manager</t>
  </si>
  <si>
    <t>Bloggeur</t>
  </si>
  <si>
    <t>Developpeur Web 1</t>
  </si>
  <si>
    <t>Developpeur Web 2</t>
  </si>
  <si>
    <t>Back Office / Standard / Gestion relation client</t>
  </si>
  <si>
    <t>Stagiaire 1</t>
  </si>
  <si>
    <t xml:space="preserve">Stagiaire 2 </t>
  </si>
  <si>
    <t>Stagiaire 3</t>
  </si>
  <si>
    <t>Conseil Accompagnement Formations / an</t>
  </si>
  <si>
    <t xml:space="preserve">Honoraires des formateurs 1 / jour </t>
  </si>
  <si>
    <t xml:space="preserve">Honoraires des formateurs 2 / jour </t>
  </si>
  <si>
    <t xml:space="preserve">Honoraires coaching / jour </t>
  </si>
  <si>
    <t xml:space="preserve">Coût Location d'une salle / jour </t>
  </si>
  <si>
    <t>CA Visiapy</t>
  </si>
  <si>
    <t>Nb moyen de consultations par salarié par an</t>
  </si>
  <si>
    <t>Nb moyen de consultations par expatrié par an</t>
  </si>
  <si>
    <t>Nb moyen de consultations par étudiant par an</t>
  </si>
  <si>
    <t>Nb moyen de consultations par particulier par an</t>
  </si>
  <si>
    <t>Nb usagers salariés</t>
  </si>
  <si>
    <t>Nb usagers expatrié</t>
  </si>
  <si>
    <t>Nb usagers étudiants</t>
  </si>
  <si>
    <t>Nb usagers particuliers</t>
  </si>
  <si>
    <t>Mobilier + Matériel Informatique</t>
  </si>
  <si>
    <t>Marge Globale</t>
  </si>
  <si>
    <t>Amortissements investissements 2022</t>
  </si>
  <si>
    <t>Amortissements des investissements 2022</t>
  </si>
  <si>
    <t>31/08/2022 - Budget</t>
  </si>
  <si>
    <t>Produits et charges - Pôle Santé</t>
  </si>
  <si>
    <t>Compte de Résultat - Pôle Santé</t>
  </si>
  <si>
    <t>Achats</t>
  </si>
  <si>
    <t>Prestations de services informatiques</t>
  </si>
  <si>
    <t>Hébergement site web</t>
  </si>
  <si>
    <t>OVH, Free, Doctolib</t>
  </si>
  <si>
    <t>Contrat de support logiciel de réservations, sécurité, vidéo surveillance</t>
  </si>
  <si>
    <t>Imprimante copieur</t>
  </si>
  <si>
    <t>Total Achats</t>
  </si>
  <si>
    <t xml:space="preserve">Autres fournitures </t>
  </si>
  <si>
    <t>Ménage</t>
  </si>
  <si>
    <t>Entretien Clim et aures réparations</t>
  </si>
  <si>
    <t>EDF</t>
  </si>
  <si>
    <t>Exctincteur, défibrilateur</t>
  </si>
  <si>
    <t>Assurance</t>
  </si>
  <si>
    <t>Publicité, Publication</t>
  </si>
  <si>
    <t>Rémunérations intermédiaires et honoraires</t>
  </si>
  <si>
    <t>Intercommunalité(s)</t>
  </si>
  <si>
    <t>Etat</t>
  </si>
  <si>
    <t>Région</t>
  </si>
  <si>
    <t>Subvention de fonctionnement</t>
  </si>
  <si>
    <t>CA Praticiens 1</t>
  </si>
  <si>
    <t xml:space="preserve">CA Praticiens 2 </t>
  </si>
  <si>
    <t>CA praticiens 3</t>
  </si>
  <si>
    <t>Prix / consultation</t>
  </si>
  <si>
    <t>CA moyen par heure</t>
  </si>
  <si>
    <t>Nombre de praticiens 1 fin de période</t>
  </si>
  <si>
    <t>Nombre de praticiens 2 fin de période</t>
  </si>
  <si>
    <t>Nombre de praticiens 3 fin de période</t>
  </si>
  <si>
    <t>Temps de travail moyen en h / praticien 1 / semaine</t>
  </si>
  <si>
    <t>Temps de travail moyen en h / praticien 2 / semaine</t>
  </si>
  <si>
    <t>Temps de travail moyen en h / praticien 3 / semaine</t>
  </si>
  <si>
    <t>Temps de travail en h / mois de tous les praticiens 1</t>
  </si>
  <si>
    <t>Temps de travail en h / mois de tous les praticiens 2</t>
  </si>
  <si>
    <t>Temps de travail en h / mois de tous les praticiens 3</t>
  </si>
  <si>
    <t>Nb moyen de consultations / heure</t>
  </si>
  <si>
    <t>Salaires des praticiens</t>
  </si>
  <si>
    <t>Salaires Praticiens</t>
  </si>
  <si>
    <t>% du CA reversé en salaires des praticiens 1</t>
  </si>
  <si>
    <t>% du CA reversé en salaires des praticiens 2</t>
  </si>
  <si>
    <t>% du CA reversé en salaires des praticiens 3</t>
  </si>
  <si>
    <t>Salaires des praticiens 1</t>
  </si>
  <si>
    <t>Salaires des praticiens 2</t>
  </si>
  <si>
    <t>Salaires des praticiens 3</t>
  </si>
  <si>
    <t>Total Salaires des Praticiens</t>
  </si>
  <si>
    <t>Marge Brute</t>
  </si>
  <si>
    <t>Travaux d'installation</t>
  </si>
  <si>
    <t>Climatisation / chauffage</t>
  </si>
  <si>
    <t>Achats de mobilier</t>
  </si>
  <si>
    <t>Honoraires Architecte</t>
  </si>
  <si>
    <t>Dépôt de Garantie locaux</t>
  </si>
  <si>
    <t>Charges Exceptionneles</t>
  </si>
  <si>
    <t>Total Charges Exceptionnelles</t>
  </si>
  <si>
    <t>CA Khépri Santé</t>
  </si>
  <si>
    <t>CA Khépri Formation</t>
  </si>
  <si>
    <t>CA Pôle Santé</t>
  </si>
  <si>
    <t>CA Total</t>
  </si>
  <si>
    <t xml:space="preserve">Ressources Humaines </t>
  </si>
  <si>
    <t>Achats matières et fournitures</t>
  </si>
  <si>
    <t>Assistante</t>
  </si>
  <si>
    <t>Location salles</t>
  </si>
  <si>
    <t>Tableau de Flux de Trésorerie - Khépri Formation</t>
  </si>
  <si>
    <t>Tableau de Flux de Trésorerie - Khépri Santé</t>
  </si>
  <si>
    <t>Délais d'encaissement (en mois) - 0 ou 1</t>
  </si>
  <si>
    <t>Tableau de Flux de Trésorerie - Visiapy</t>
  </si>
  <si>
    <t>Tableau de Flux de Trésorerie - Pôle Santé</t>
  </si>
  <si>
    <t>Délais d'encaissement (en mois) - 0, 1 ou 2</t>
  </si>
  <si>
    <t>Tableau de Flux de Trésorerie - Consolidé</t>
  </si>
  <si>
    <t>Compte de Résultat - Consolidé</t>
  </si>
  <si>
    <t>Produit B</t>
  </si>
  <si>
    <t>Produit A</t>
  </si>
  <si>
    <t>Marge Commerciale par consultation Entreprise</t>
  </si>
  <si>
    <t>Marge Commerciale par consultation Particulier</t>
  </si>
  <si>
    <t>Marge Commerciale par consultation Expatrié</t>
  </si>
  <si>
    <t>Marge Commerciale par consultation Ecoles</t>
  </si>
  <si>
    <t>Marge Commerciale</t>
  </si>
  <si>
    <t>Marge Commerciale Entreprises</t>
  </si>
  <si>
    <t>Marge Commerciale Particuliers</t>
  </si>
  <si>
    <t>Marge Commerciale Expatriés</t>
  </si>
  <si>
    <t>Marge Commerciale Ecoles</t>
  </si>
  <si>
    <t>Marge Commerciale Visiapy</t>
  </si>
  <si>
    <t>Comissions en % sur la Marge Commerciale Entreprises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</si>
</sst>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#,##0\ &quot;€&quot;_);\(#,##0\ &quot;€&quot;\)"/>
    <numFmt numFmtId="44" formatCode="_ * #,##0.00_)\ &quot;€&quot;_ ;_ * \(#,##0.00\)\ &quot;€&quot;_ ;_ * &quot;-&quot;??_)\ &quot;€&quot;_ ;_ @_ "/>
    <numFmt numFmtId="43" formatCode="_ * #,##0.00_)\ _€_ ;_ * \(#,##0.00\)\ _€_ ;_ * &quot;-&quot;??_)\ _€_ ;_ @_ "/>
    <numFmt numFmtId="164" formatCode="_-* #,##0\ &quot;€&quot;_-;\-* #,##0\ &quot;€&quot;_-;_-* &quot;-&quot;??\ &quot;€&quot;_-;_-@_-"/>
    <numFmt numFmtId="165" formatCode="0.0%"/>
    <numFmt numFmtId="166" formatCode="[$-409]mmm\-yyyy;@"/>
    <numFmt numFmtId="167" formatCode="#,##0\ &quot;€&quot;"/>
    <numFmt numFmtId="168" formatCode="_-* #,##0.0\ &quot;€&quot;_-;\-* #,##0.0\ &quot;€&quot;_-;_-* &quot;-&quot;??\ &quot;€&quot;_-;_-@_-"/>
    <numFmt numFmtId="169" formatCode="#,##0.0\ &quot;€&quot;"/>
    <numFmt numFmtId="170" formatCode="0.0"/>
  </numFmts>
  <fonts count="3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Arial"/>
      <family val="2"/>
    </font>
    <font>
      <sz val="18"/>
      <color theme="1" tint="0.249977111117893"/>
      <name val="Lato Light"/>
    </font>
    <font>
      <b/>
      <sz val="18"/>
      <color theme="0"/>
      <name val="Lato Bold"/>
    </font>
    <font>
      <b/>
      <sz val="18"/>
      <color theme="1" tint="0.249977111117893"/>
      <name val="Lato Light"/>
    </font>
    <font>
      <sz val="18"/>
      <color theme="0"/>
      <name val="Lato Bold"/>
    </font>
    <font>
      <sz val="18"/>
      <color theme="1" tint="0.249977111117893"/>
      <name val="Lato Bold"/>
    </font>
    <font>
      <sz val="18"/>
      <color theme="1"/>
      <name val="Lato Italic"/>
    </font>
    <font>
      <b/>
      <sz val="18"/>
      <color theme="1" tint="0.249977111117893"/>
      <name val="Lato Bold"/>
    </font>
    <font>
      <sz val="18"/>
      <color rgb="FFFF0000"/>
      <name val="Lato Light"/>
    </font>
    <font>
      <i/>
      <sz val="18"/>
      <color theme="1"/>
      <name val="Lato Light"/>
    </font>
    <font>
      <b/>
      <sz val="18"/>
      <color rgb="FF5EAC9D"/>
      <name val="Lato Bold"/>
    </font>
    <font>
      <sz val="18"/>
      <color theme="1"/>
      <name val="Lato Light"/>
    </font>
    <font>
      <b/>
      <sz val="18"/>
      <color rgb="FF0070C0"/>
      <name val="Lato Bold"/>
    </font>
    <font>
      <b/>
      <sz val="18"/>
      <color theme="1"/>
      <name val="Lato Bold"/>
    </font>
    <font>
      <b/>
      <sz val="18"/>
      <color theme="1"/>
      <name val="Lato Light"/>
    </font>
    <font>
      <sz val="8"/>
      <name val="Calibri"/>
      <family val="2"/>
      <scheme val="minor"/>
    </font>
    <font>
      <b/>
      <sz val="18"/>
      <color theme="0"/>
      <name val="Lato Light"/>
    </font>
    <font>
      <sz val="18"/>
      <color theme="1" tint="0.249977111117893"/>
      <name val="Lato Light Italic"/>
    </font>
    <font>
      <sz val="18"/>
      <color theme="1"/>
      <name val="Lato Light Italic"/>
    </font>
    <font>
      <sz val="18"/>
      <color theme="1"/>
      <name val="Lato Bold"/>
    </font>
    <font>
      <sz val="16"/>
      <color theme="1"/>
      <name val="Lato Italic"/>
    </font>
    <font>
      <b/>
      <sz val="18"/>
      <color theme="1"/>
      <name val="Lato Italic"/>
    </font>
    <font>
      <i/>
      <sz val="16"/>
      <color theme="1"/>
      <name val="Lato Bold"/>
    </font>
    <font>
      <i/>
      <sz val="16"/>
      <color theme="1"/>
      <name val="Lato Light"/>
    </font>
    <font>
      <sz val="16"/>
      <color theme="1"/>
      <name val="Lato Light"/>
    </font>
    <font>
      <b/>
      <sz val="18"/>
      <color theme="1" tint="0.499984740745262"/>
      <name val="Lato Bold"/>
    </font>
    <font>
      <sz val="18"/>
      <color rgb="FF0070C0"/>
      <name val="Lato Bold"/>
    </font>
    <font>
      <sz val="18"/>
      <name val="Lato Light"/>
    </font>
    <font>
      <sz val="18"/>
      <name val="Lato Italic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medium">
        <color theme="0" tint="-0.499984740745262"/>
      </top>
      <bottom/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11">
    <xf numFmtId="0" fontId="0" fillId="0" borderId="0" xfId="0"/>
    <xf numFmtId="0" fontId="6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/>
    <xf numFmtId="0" fontId="12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5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8" borderId="0" xfId="5" applyFont="1" applyFill="1" applyBorder="1" applyAlignment="1">
      <alignment horizontal="center" vertical="center"/>
    </xf>
    <xf numFmtId="166" fontId="17" fillId="2" borderId="2" xfId="0" applyNumberFormat="1" applyFont="1" applyFill="1" applyBorder="1" applyAlignment="1">
      <alignment horizontal="left" vertical="center"/>
    </xf>
    <xf numFmtId="9" fontId="14" fillId="2" borderId="0" xfId="3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166" fontId="21" fillId="5" borderId="1" xfId="6" applyNumberFormat="1" applyFont="1" applyFill="1" applyBorder="1" applyAlignment="1">
      <alignment horizontal="center" vertical="center"/>
    </xf>
    <xf numFmtId="9" fontId="6" fillId="2" borderId="0" xfId="3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/>
    <xf numFmtId="5" fontId="10" fillId="2" borderId="0" xfId="2" applyNumberFormat="1" applyFont="1" applyFill="1" applyAlignment="1">
      <alignment horizontal="center" vertical="center"/>
    </xf>
    <xf numFmtId="0" fontId="12" fillId="2" borderId="0" xfId="6" applyFont="1" applyFill="1" applyBorder="1" applyAlignment="1">
      <alignment horizontal="left" vertical="center" indent="1"/>
    </xf>
    <xf numFmtId="0" fontId="25" fillId="2" borderId="0" xfId="0" applyFont="1" applyFill="1"/>
    <xf numFmtId="0" fontId="11" fillId="3" borderId="0" xfId="0" applyFont="1" applyFill="1"/>
    <xf numFmtId="167" fontId="11" fillId="2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11" fillId="0" borderId="0" xfId="0" applyFont="1" applyFill="1"/>
    <xf numFmtId="167" fontId="6" fillId="2" borderId="0" xfId="0" applyNumberFormat="1" applyFont="1" applyFill="1" applyBorder="1" applyAlignment="1">
      <alignment horizontal="center" vertical="center"/>
    </xf>
    <xf numFmtId="0" fontId="26" fillId="2" borderId="0" xfId="0" applyFont="1" applyFill="1"/>
    <xf numFmtId="5" fontId="6" fillId="0" borderId="0" xfId="0" applyNumberFormat="1" applyFont="1" applyFill="1" applyAlignment="1">
      <alignment horizontal="center" vertical="center"/>
    </xf>
    <xf numFmtId="167" fontId="16" fillId="15" borderId="0" xfId="2" applyNumberFormat="1" applyFont="1" applyFill="1" applyBorder="1" applyAlignment="1">
      <alignment horizontal="center" vertical="center"/>
    </xf>
    <xf numFmtId="0" fontId="9" fillId="1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5" fontId="12" fillId="2" borderId="9" xfId="2" applyNumberFormat="1" applyFont="1" applyFill="1" applyBorder="1" applyAlignment="1">
      <alignment horizontal="center" vertical="center"/>
    </xf>
    <xf numFmtId="5" fontId="12" fillId="2" borderId="3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5" fontId="12" fillId="2" borderId="5" xfId="2" applyNumberFormat="1" applyFont="1" applyFill="1" applyBorder="1" applyAlignment="1">
      <alignment horizontal="center" vertical="center"/>
    </xf>
    <xf numFmtId="0" fontId="9" fillId="13" borderId="14" xfId="0" applyFont="1" applyFill="1" applyBorder="1" applyAlignment="1">
      <alignment horizontal="center" vertical="center" wrapText="1"/>
    </xf>
    <xf numFmtId="17" fontId="9" fillId="14" borderId="7" xfId="0" applyNumberFormat="1" applyFont="1" applyFill="1" applyBorder="1" applyAlignment="1">
      <alignment horizontal="center" vertical="center"/>
    </xf>
    <xf numFmtId="17" fontId="9" fillId="12" borderId="1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indent="2"/>
    </xf>
    <xf numFmtId="0" fontId="11" fillId="2" borderId="0" xfId="0" applyFont="1" applyFill="1" applyAlignment="1">
      <alignment horizontal="left" indent="4"/>
    </xf>
    <xf numFmtId="0" fontId="24" fillId="0" borderId="0" xfId="0" applyFont="1"/>
    <xf numFmtId="0" fontId="18" fillId="0" borderId="0" xfId="0" applyFont="1"/>
    <xf numFmtId="0" fontId="24" fillId="0" borderId="0" xfId="0" applyFont="1" applyAlignment="1">
      <alignment horizontal="center"/>
    </xf>
    <xf numFmtId="5" fontId="24" fillId="11" borderId="9" xfId="0" applyNumberFormat="1" applyFont="1" applyFill="1" applyBorder="1" applyAlignment="1">
      <alignment horizontal="center"/>
    </xf>
    <xf numFmtId="0" fontId="11" fillId="2" borderId="0" xfId="0" applyFont="1" applyFill="1" applyBorder="1"/>
    <xf numFmtId="167" fontId="11" fillId="0" borderId="0" xfId="0" applyNumberFormat="1" applyFont="1" applyFill="1" applyAlignment="1">
      <alignment horizontal="center"/>
    </xf>
    <xf numFmtId="17" fontId="9" fillId="8" borderId="7" xfId="0" applyNumberFormat="1" applyFont="1" applyFill="1" applyBorder="1" applyAlignment="1">
      <alignment horizontal="center" vertical="center"/>
    </xf>
    <xf numFmtId="17" fontId="9" fillId="4" borderId="1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167" fontId="16" fillId="15" borderId="3" xfId="2" applyNumberFormat="1" applyFont="1" applyFill="1" applyBorder="1" applyAlignment="1">
      <alignment horizontal="center" vertical="center"/>
    </xf>
    <xf numFmtId="167" fontId="16" fillId="0" borderId="3" xfId="2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9" fontId="16" fillId="2" borderId="16" xfId="3" applyFont="1" applyFill="1" applyBorder="1" applyAlignment="1">
      <alignment horizontal="center" vertical="center"/>
    </xf>
    <xf numFmtId="9" fontId="16" fillId="2" borderId="4" xfId="3" applyFont="1" applyFill="1" applyBorder="1" applyAlignment="1">
      <alignment horizontal="center" vertical="center"/>
    </xf>
    <xf numFmtId="9" fontId="16" fillId="2" borderId="21" xfId="3" applyFont="1" applyFill="1" applyBorder="1" applyAlignment="1">
      <alignment horizontal="center" vertical="center"/>
    </xf>
    <xf numFmtId="9" fontId="14" fillId="2" borderId="0" xfId="3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 indent="1"/>
    </xf>
    <xf numFmtId="0" fontId="10" fillId="0" borderId="0" xfId="0" applyFont="1" applyFill="1" applyAlignment="1">
      <alignment vertical="center"/>
    </xf>
    <xf numFmtId="5" fontId="12" fillId="0" borderId="9" xfId="2" applyNumberFormat="1" applyFont="1" applyFill="1" applyBorder="1" applyAlignment="1">
      <alignment horizontal="center" vertical="center"/>
    </xf>
    <xf numFmtId="5" fontId="12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4" fillId="0" borderId="0" xfId="0" applyFont="1" applyFill="1"/>
    <xf numFmtId="0" fontId="24" fillId="10" borderId="0" xfId="0" applyFont="1" applyFill="1" applyAlignment="1">
      <alignment horizontal="center"/>
    </xf>
    <xf numFmtId="0" fontId="18" fillId="0" borderId="0" xfId="0" applyFont="1" applyFill="1"/>
    <xf numFmtId="167" fontId="19" fillId="15" borderId="3" xfId="2" applyNumberFormat="1" applyFont="1" applyFill="1" applyBorder="1" applyAlignment="1">
      <alignment horizontal="center" vertical="center"/>
    </xf>
    <xf numFmtId="0" fontId="24" fillId="0" borderId="0" xfId="0" applyFont="1" applyBorder="1"/>
    <xf numFmtId="0" fontId="11" fillId="0" borderId="0" xfId="0" applyFont="1" applyFill="1" applyBorder="1"/>
    <xf numFmtId="167" fontId="16" fillId="0" borderId="0" xfId="2" applyNumberFormat="1" applyFont="1" applyFill="1" applyBorder="1" applyAlignment="1">
      <alignment horizontal="center" vertical="center"/>
    </xf>
    <xf numFmtId="0" fontId="18" fillId="7" borderId="12" xfId="6" applyFont="1" applyFill="1" applyBorder="1" applyAlignment="1">
      <alignment horizontal="left" vertical="center" indent="1"/>
    </xf>
    <xf numFmtId="5" fontId="18" fillId="7" borderId="13" xfId="2" applyNumberFormat="1" applyFont="1" applyFill="1" applyBorder="1" applyAlignment="1">
      <alignment horizontal="center" vertical="center"/>
    </xf>
    <xf numFmtId="5" fontId="18" fillId="7" borderId="15" xfId="2" applyNumberFormat="1" applyFont="1" applyFill="1" applyBorder="1" applyAlignment="1">
      <alignment horizontal="center" vertical="center"/>
    </xf>
    <xf numFmtId="5" fontId="18" fillId="7" borderId="12" xfId="2" applyNumberFormat="1" applyFont="1" applyFill="1" applyBorder="1" applyAlignment="1">
      <alignment horizontal="center" vertical="center"/>
    </xf>
    <xf numFmtId="5" fontId="18" fillId="2" borderId="3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7" fillId="7" borderId="11" xfId="6" applyFont="1" applyFill="1" applyBorder="1" applyAlignment="1">
      <alignment horizontal="left" vertical="center" indent="1"/>
    </xf>
    <xf numFmtId="9" fontId="27" fillId="7" borderId="6" xfId="3" applyFont="1" applyFill="1" applyBorder="1" applyAlignment="1">
      <alignment horizontal="center" vertical="center"/>
    </xf>
    <xf numFmtId="9" fontId="27" fillId="7" borderId="10" xfId="3" applyFont="1" applyFill="1" applyBorder="1" applyAlignment="1">
      <alignment horizontal="center" vertical="center"/>
    </xf>
    <xf numFmtId="9" fontId="27" fillId="7" borderId="11" xfId="3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 indent="2"/>
    </xf>
    <xf numFmtId="5" fontId="24" fillId="15" borderId="5" xfId="2" applyNumberFormat="1" applyFont="1" applyFill="1" applyBorder="1" applyAlignment="1">
      <alignment horizontal="center" vertical="center"/>
    </xf>
    <xf numFmtId="5" fontId="24" fillId="2" borderId="3" xfId="2" applyNumberFormat="1" applyFont="1" applyFill="1" applyBorder="1" applyAlignment="1">
      <alignment horizontal="center" vertical="center"/>
    </xf>
    <xf numFmtId="5" fontId="24" fillId="11" borderId="9" xfId="2" applyNumberFormat="1" applyFont="1" applyFill="1" applyBorder="1" applyAlignment="1">
      <alignment horizontal="center" vertical="center"/>
    </xf>
    <xf numFmtId="5" fontId="24" fillId="15" borderId="3" xfId="2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vertical="center"/>
    </xf>
    <xf numFmtId="5" fontId="23" fillId="15" borderId="5" xfId="2" applyNumberFormat="1" applyFont="1" applyFill="1" applyBorder="1" applyAlignment="1">
      <alignment horizontal="center" vertical="center"/>
    </xf>
    <xf numFmtId="5" fontId="23" fillId="11" borderId="9" xfId="2" applyNumberFormat="1" applyFont="1" applyFill="1" applyBorder="1" applyAlignment="1">
      <alignment horizontal="center" vertical="center"/>
    </xf>
    <xf numFmtId="5" fontId="23" fillId="15" borderId="3" xfId="2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9" fontId="29" fillId="2" borderId="0" xfId="3" applyFont="1" applyFill="1" applyAlignment="1">
      <alignment vertical="center"/>
    </xf>
    <xf numFmtId="5" fontId="16" fillId="15" borderId="5" xfId="2" applyNumberFormat="1" applyFont="1" applyFill="1" applyBorder="1" applyAlignment="1">
      <alignment horizontal="center" vertical="center"/>
    </xf>
    <xf numFmtId="5" fontId="16" fillId="15" borderId="9" xfId="2" applyNumberFormat="1" applyFont="1" applyFill="1" applyBorder="1" applyAlignment="1">
      <alignment horizontal="center" vertical="center"/>
    </xf>
    <xf numFmtId="5" fontId="16" fillId="11" borderId="9" xfId="2" applyNumberFormat="1" applyFont="1" applyFill="1" applyBorder="1" applyAlignment="1">
      <alignment horizontal="center" vertical="center"/>
    </xf>
    <xf numFmtId="5" fontId="16" fillId="15" borderId="3" xfId="2" applyNumberFormat="1" applyFont="1" applyFill="1" applyBorder="1" applyAlignment="1">
      <alignment horizontal="center" vertical="center"/>
    </xf>
    <xf numFmtId="5" fontId="16" fillId="2" borderId="3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indent="4"/>
    </xf>
    <xf numFmtId="0" fontId="16" fillId="2" borderId="3" xfId="0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indent="2"/>
    </xf>
    <xf numFmtId="5" fontId="18" fillId="15" borderId="5" xfId="2" applyNumberFormat="1" applyFont="1" applyFill="1" applyBorder="1" applyAlignment="1">
      <alignment horizontal="center" vertical="center"/>
    </xf>
    <xf numFmtId="5" fontId="18" fillId="11" borderId="9" xfId="2" applyNumberFormat="1" applyFont="1" applyFill="1" applyBorder="1" applyAlignment="1">
      <alignment horizontal="center" vertical="center"/>
    </xf>
    <xf numFmtId="5" fontId="18" fillId="15" borderId="3" xfId="2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 indent="4"/>
    </xf>
    <xf numFmtId="0" fontId="18" fillId="2" borderId="0" xfId="6" applyFont="1" applyFill="1" applyBorder="1" applyAlignment="1">
      <alignment horizontal="left" vertical="center" indent="2"/>
    </xf>
    <xf numFmtId="43" fontId="24" fillId="15" borderId="5" xfId="1" applyFont="1" applyFill="1" applyBorder="1" applyAlignment="1">
      <alignment horizontal="center" vertical="center"/>
    </xf>
    <xf numFmtId="5" fontId="24" fillId="10" borderId="3" xfId="2" applyNumberFormat="1" applyFont="1" applyFill="1" applyBorder="1" applyAlignment="1">
      <alignment horizontal="center" vertical="center"/>
    </xf>
    <xf numFmtId="5" fontId="24" fillId="10" borderId="9" xfId="2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8" fillId="7" borderId="0" xfId="6" applyFont="1" applyFill="1" applyBorder="1" applyAlignment="1">
      <alignment horizontal="left" vertical="center" indent="1"/>
    </xf>
    <xf numFmtId="0" fontId="16" fillId="2" borderId="16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5" fontId="16" fillId="0" borderId="3" xfId="2" applyNumberFormat="1" applyFont="1" applyFill="1" applyBorder="1" applyAlignment="1">
      <alignment horizontal="center" vertical="center"/>
    </xf>
    <xf numFmtId="5" fontId="16" fillId="2" borderId="0" xfId="0" applyNumberFormat="1" applyFont="1" applyFill="1" applyAlignment="1">
      <alignment horizontal="center" vertical="center"/>
    </xf>
    <xf numFmtId="167" fontId="19" fillId="11" borderId="9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6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167" fontId="16" fillId="11" borderId="9" xfId="2" applyNumberFormat="1" applyFont="1" applyFill="1" applyBorder="1" applyAlignment="1">
      <alignment horizontal="center" vertical="center"/>
    </xf>
    <xf numFmtId="5" fontId="16" fillId="0" borderId="9" xfId="2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2"/>
    </xf>
    <xf numFmtId="5" fontId="16" fillId="2" borderId="5" xfId="2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8" fillId="2" borderId="0" xfId="5" applyFont="1" applyFill="1" applyBorder="1" applyAlignment="1">
      <alignment horizontal="center" vertical="center"/>
    </xf>
    <xf numFmtId="0" fontId="16" fillId="2" borderId="0" xfId="4" applyFont="1" applyFill="1" applyBorder="1" applyAlignment="1">
      <alignment horizontal="left" vertical="center" indent="1"/>
    </xf>
    <xf numFmtId="164" fontId="16" fillId="2" borderId="0" xfId="2" applyNumberFormat="1" applyFont="1" applyFill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0" borderId="0" xfId="6" applyFont="1" applyFill="1" applyBorder="1" applyAlignment="1">
      <alignment horizontal="left" vertical="center" indent="1"/>
    </xf>
    <xf numFmtId="5" fontId="18" fillId="0" borderId="5" xfId="2" applyNumberFormat="1" applyFont="1" applyFill="1" applyBorder="1" applyAlignment="1">
      <alignment horizontal="center" vertical="center"/>
    </xf>
    <xf numFmtId="5" fontId="18" fillId="0" borderId="9" xfId="2" applyNumberFormat="1" applyFont="1" applyFill="1" applyBorder="1" applyAlignment="1">
      <alignment horizontal="center" vertical="center"/>
    </xf>
    <xf numFmtId="5" fontId="18" fillId="0" borderId="3" xfId="2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8" fillId="0" borderId="0" xfId="6" applyFont="1" applyFill="1" applyBorder="1" applyAlignment="1">
      <alignment horizontal="left" vertical="center" indent="1"/>
    </xf>
    <xf numFmtId="167" fontId="16" fillId="2" borderId="5" xfId="2" applyNumberFormat="1" applyFont="1" applyFill="1" applyBorder="1" applyAlignment="1">
      <alignment horizontal="center" vertical="center"/>
    </xf>
    <xf numFmtId="167" fontId="16" fillId="2" borderId="3" xfId="2" applyNumberFormat="1" applyFont="1" applyFill="1" applyBorder="1" applyAlignment="1">
      <alignment horizontal="center" vertical="center"/>
    </xf>
    <xf numFmtId="167" fontId="16" fillId="2" borderId="0" xfId="2" applyNumberFormat="1" applyFont="1" applyFill="1" applyBorder="1" applyAlignment="1">
      <alignment horizontal="center" vertical="center"/>
    </xf>
    <xf numFmtId="167" fontId="16" fillId="0" borderId="9" xfId="2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167" fontId="16" fillId="10" borderId="0" xfId="2" applyNumberFormat="1" applyFont="1" applyFill="1" applyAlignment="1">
      <alignment horizontal="center" vertical="center"/>
    </xf>
    <xf numFmtId="3" fontId="16" fillId="10" borderId="0" xfId="2" applyNumberFormat="1" applyFont="1" applyFill="1" applyAlignment="1">
      <alignment horizontal="center" vertical="center"/>
    </xf>
    <xf numFmtId="167" fontId="16" fillId="2" borderId="0" xfId="0" applyNumberFormat="1" applyFont="1" applyFill="1" applyBorder="1" applyAlignment="1">
      <alignment horizontal="center" vertical="center"/>
    </xf>
    <xf numFmtId="167" fontId="16" fillId="2" borderId="0" xfId="2" applyNumberFormat="1" applyFont="1" applyFill="1" applyAlignment="1">
      <alignment horizontal="center" vertical="center"/>
    </xf>
    <xf numFmtId="167" fontId="16" fillId="0" borderId="5" xfId="2" applyNumberFormat="1" applyFont="1" applyFill="1" applyBorder="1" applyAlignment="1">
      <alignment horizontal="center" vertical="center"/>
    </xf>
    <xf numFmtId="167" fontId="16" fillId="0" borderId="0" xfId="2" applyNumberFormat="1" applyFont="1" applyFill="1" applyAlignment="1">
      <alignment horizontal="center" vertical="center"/>
    </xf>
    <xf numFmtId="1" fontId="16" fillId="2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indent="2"/>
    </xf>
    <xf numFmtId="167" fontId="24" fillId="0" borderId="3" xfId="2" applyNumberFormat="1" applyFont="1" applyFill="1" applyBorder="1" applyAlignment="1">
      <alignment horizontal="center" vertical="center"/>
    </xf>
    <xf numFmtId="167" fontId="18" fillId="7" borderId="9" xfId="1" applyNumberFormat="1" applyFont="1" applyFill="1" applyBorder="1" applyAlignment="1">
      <alignment horizontal="center" vertical="center"/>
    </xf>
    <xf numFmtId="167" fontId="18" fillId="7" borderId="3" xfId="1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indent="1"/>
    </xf>
    <xf numFmtId="167" fontId="18" fillId="7" borderId="5" xfId="2" applyNumberFormat="1" applyFont="1" applyFill="1" applyBorder="1" applyAlignment="1">
      <alignment horizontal="center" vertical="center"/>
    </xf>
    <xf numFmtId="167" fontId="18" fillId="7" borderId="9" xfId="2" applyNumberFormat="1" applyFont="1" applyFill="1" applyBorder="1" applyAlignment="1">
      <alignment horizontal="center" vertical="center"/>
    </xf>
    <xf numFmtId="167" fontId="18" fillId="7" borderId="3" xfId="2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right" vertical="center" indent="2"/>
    </xf>
    <xf numFmtId="1" fontId="16" fillId="10" borderId="0" xfId="0" applyNumberFormat="1" applyFont="1" applyFill="1" applyAlignment="1">
      <alignment horizontal="center" vertical="center"/>
    </xf>
    <xf numFmtId="166" fontId="19" fillId="6" borderId="0" xfId="6" applyNumberFormat="1" applyFont="1" applyFill="1" applyBorder="1" applyAlignment="1">
      <alignment horizontal="right" vertical="center"/>
    </xf>
    <xf numFmtId="167" fontId="16" fillId="15" borderId="5" xfId="2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9" fontId="16" fillId="10" borderId="0" xfId="0" applyNumberFormat="1" applyFont="1" applyFill="1" applyAlignment="1">
      <alignment horizontal="center" vertical="center"/>
    </xf>
    <xf numFmtId="167" fontId="18" fillId="2" borderId="0" xfId="2" applyNumberFormat="1" applyFont="1" applyFill="1" applyBorder="1" applyAlignment="1">
      <alignment horizontal="center" vertical="center"/>
    </xf>
    <xf numFmtId="167" fontId="16" fillId="0" borderId="0" xfId="0" applyNumberFormat="1" applyFont="1" applyFill="1" applyAlignment="1">
      <alignment horizontal="center" vertical="center"/>
    </xf>
    <xf numFmtId="43" fontId="16" fillId="2" borderId="3" xfId="1" applyFont="1" applyFill="1" applyBorder="1" applyAlignment="1">
      <alignment horizontal="center" vertical="center"/>
    </xf>
    <xf numFmtId="167" fontId="18" fillId="7" borderId="6" xfId="2" applyNumberFormat="1" applyFont="1" applyFill="1" applyBorder="1" applyAlignment="1">
      <alignment horizontal="center" vertical="center"/>
    </xf>
    <xf numFmtId="167" fontId="18" fillId="7" borderId="10" xfId="2" applyNumberFormat="1" applyFont="1" applyFill="1" applyBorder="1" applyAlignment="1">
      <alignment horizontal="center" vertical="center"/>
    </xf>
    <xf numFmtId="167" fontId="18" fillId="7" borderId="11" xfId="2" applyNumberFormat="1" applyFont="1" applyFill="1" applyBorder="1" applyAlignment="1">
      <alignment horizontal="center" vertical="center"/>
    </xf>
    <xf numFmtId="167" fontId="18" fillId="7" borderId="10" xfId="1" applyNumberFormat="1" applyFont="1" applyFill="1" applyBorder="1" applyAlignment="1">
      <alignment horizontal="center" vertical="center"/>
    </xf>
    <xf numFmtId="167" fontId="18" fillId="7" borderId="11" xfId="1" applyNumberFormat="1" applyFont="1" applyFill="1" applyBorder="1" applyAlignment="1">
      <alignment horizontal="center" vertical="center"/>
    </xf>
    <xf numFmtId="5" fontId="24" fillId="7" borderId="10" xfId="0" applyNumberFormat="1" applyFont="1" applyFill="1" applyBorder="1" applyAlignment="1">
      <alignment horizontal="center"/>
    </xf>
    <xf numFmtId="5" fontId="24" fillId="7" borderId="11" xfId="0" applyNumberFormat="1" applyFont="1" applyFill="1" applyBorder="1" applyAlignment="1">
      <alignment horizontal="center"/>
    </xf>
    <xf numFmtId="17" fontId="9" fillId="17" borderId="7" xfId="0" applyNumberFormat="1" applyFont="1" applyFill="1" applyBorder="1" applyAlignment="1">
      <alignment horizontal="center" vertical="center"/>
    </xf>
    <xf numFmtId="5" fontId="24" fillId="0" borderId="9" xfId="2" applyNumberFormat="1" applyFont="1" applyFill="1" applyBorder="1" applyAlignment="1">
      <alignment horizontal="center" vertical="center"/>
    </xf>
    <xf numFmtId="166" fontId="30" fillId="2" borderId="1" xfId="0" applyNumberFormat="1" applyFont="1" applyFill="1" applyBorder="1" applyAlignment="1">
      <alignment horizontal="left" vertical="center" indent="1"/>
    </xf>
    <xf numFmtId="17" fontId="9" fillId="2" borderId="0" xfId="0" applyNumberFormat="1" applyFont="1" applyFill="1" applyBorder="1" applyAlignment="1">
      <alignment horizontal="center" vertical="center"/>
    </xf>
    <xf numFmtId="5" fontId="6" fillId="2" borderId="0" xfId="0" applyNumberFormat="1" applyFont="1" applyFill="1" applyBorder="1" applyAlignment="1">
      <alignment horizontal="center" vertical="center"/>
    </xf>
    <xf numFmtId="9" fontId="16" fillId="2" borderId="17" xfId="3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5" fontId="18" fillId="15" borderId="21" xfId="2" applyNumberFormat="1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 wrapText="1"/>
    </xf>
    <xf numFmtId="0" fontId="18" fillId="7" borderId="15" xfId="6" applyFont="1" applyFill="1" applyBorder="1" applyAlignment="1">
      <alignment horizontal="left" vertical="center" indent="1"/>
    </xf>
    <xf numFmtId="167" fontId="19" fillId="11" borderId="15" xfId="2" applyNumberFormat="1" applyFont="1" applyFill="1" applyBorder="1" applyAlignment="1">
      <alignment horizontal="center" vertical="center"/>
    </xf>
    <xf numFmtId="167" fontId="19" fillId="15" borderId="12" xfId="2" applyNumberFormat="1" applyFont="1" applyFill="1" applyBorder="1" applyAlignment="1">
      <alignment horizontal="center" vertical="center"/>
    </xf>
    <xf numFmtId="166" fontId="17" fillId="2" borderId="0" xfId="0" applyNumberFormat="1" applyFont="1" applyFill="1" applyBorder="1" applyAlignment="1">
      <alignment horizontal="left" vertical="center"/>
    </xf>
    <xf numFmtId="167" fontId="16" fillId="11" borderId="10" xfId="2" applyNumberFormat="1" applyFont="1" applyFill="1" applyBorder="1" applyAlignment="1">
      <alignment horizontal="center" vertical="center"/>
    </xf>
    <xf numFmtId="167" fontId="16" fillId="15" borderId="11" xfId="2" applyNumberFormat="1" applyFont="1" applyFill="1" applyBorder="1" applyAlignment="1">
      <alignment horizontal="center" vertical="center"/>
    </xf>
    <xf numFmtId="5" fontId="16" fillId="2" borderId="0" xfId="2" applyNumberFormat="1" applyFont="1" applyFill="1" applyBorder="1" applyAlignment="1">
      <alignment horizontal="center" vertical="center"/>
    </xf>
    <xf numFmtId="167" fontId="16" fillId="11" borderId="0" xfId="2" applyNumberFormat="1" applyFont="1" applyFill="1" applyBorder="1" applyAlignment="1">
      <alignment horizontal="center" vertical="center"/>
    </xf>
    <xf numFmtId="5" fontId="16" fillId="0" borderId="0" xfId="2" applyNumberFormat="1" applyFont="1" applyFill="1" applyBorder="1" applyAlignment="1">
      <alignment horizontal="center" vertical="center"/>
    </xf>
    <xf numFmtId="5" fontId="6" fillId="0" borderId="0" xfId="0" applyNumberFormat="1" applyFont="1" applyFill="1" applyBorder="1" applyAlignment="1">
      <alignment horizontal="center" vertical="center"/>
    </xf>
    <xf numFmtId="9" fontId="6" fillId="2" borderId="0" xfId="3" applyFont="1" applyFill="1" applyBorder="1" applyAlignment="1">
      <alignment horizontal="center" vertical="center"/>
    </xf>
    <xf numFmtId="5" fontId="16" fillId="10" borderId="0" xfId="2" applyNumberFormat="1" applyFont="1" applyFill="1" applyBorder="1" applyAlignment="1">
      <alignment horizontal="center" vertical="center"/>
    </xf>
    <xf numFmtId="5" fontId="16" fillId="2" borderId="0" xfId="0" applyNumberFormat="1" applyFont="1" applyFill="1" applyBorder="1" applyAlignment="1">
      <alignment horizontal="center" vertical="center"/>
    </xf>
    <xf numFmtId="167" fontId="16" fillId="15" borderId="6" xfId="2" applyNumberFormat="1" applyFont="1" applyFill="1" applyBorder="1" applyAlignment="1">
      <alignment horizontal="center" vertical="center"/>
    </xf>
    <xf numFmtId="167" fontId="16" fillId="15" borderId="17" xfId="2" applyNumberFormat="1" applyFont="1" applyFill="1" applyBorder="1" applyAlignment="1">
      <alignment horizontal="center" vertical="center"/>
    </xf>
    <xf numFmtId="167" fontId="16" fillId="10" borderId="0" xfId="2" applyNumberFormat="1" applyFont="1" applyFill="1" applyBorder="1" applyAlignment="1">
      <alignment horizontal="center" vertical="center"/>
    </xf>
    <xf numFmtId="167" fontId="16" fillId="11" borderId="16" xfId="2" applyNumberFormat="1" applyFont="1" applyFill="1" applyBorder="1" applyAlignment="1">
      <alignment horizontal="center" vertical="center"/>
    </xf>
    <xf numFmtId="164" fontId="16" fillId="2" borderId="0" xfId="2" applyNumberFormat="1" applyFont="1" applyFill="1" applyBorder="1" applyAlignment="1">
      <alignment vertical="center"/>
    </xf>
    <xf numFmtId="5" fontId="18" fillId="11" borderId="16" xfId="2" applyNumberFormat="1" applyFont="1" applyFill="1" applyBorder="1" applyAlignment="1">
      <alignment horizontal="center" vertical="center"/>
    </xf>
    <xf numFmtId="5" fontId="18" fillId="15" borderId="17" xfId="2" applyNumberFormat="1" applyFont="1" applyFill="1" applyBorder="1" applyAlignment="1">
      <alignment horizontal="center" vertical="center"/>
    </xf>
    <xf numFmtId="167" fontId="19" fillId="11" borderId="16" xfId="2" applyNumberFormat="1" applyFont="1" applyFill="1" applyBorder="1" applyAlignment="1">
      <alignment horizontal="center" vertical="center"/>
    </xf>
    <xf numFmtId="167" fontId="19" fillId="15" borderId="17" xfId="2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indent="1"/>
    </xf>
    <xf numFmtId="0" fontId="16" fillId="2" borderId="0" xfId="0" applyFont="1" applyFill="1" applyAlignment="1">
      <alignment horizontal="left" vertical="center"/>
    </xf>
    <xf numFmtId="5" fontId="18" fillId="15" borderId="4" xfId="2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 indent="1"/>
    </xf>
    <xf numFmtId="168" fontId="16" fillId="2" borderId="0" xfId="2" applyNumberFormat="1" applyFont="1" applyFill="1" applyBorder="1" applyAlignment="1">
      <alignment vertical="center"/>
    </xf>
    <xf numFmtId="169" fontId="6" fillId="2" borderId="0" xfId="0" applyNumberFormat="1" applyFont="1" applyFill="1" applyBorder="1" applyAlignment="1">
      <alignment horizontal="center" vertical="center"/>
    </xf>
    <xf numFmtId="0" fontId="9" fillId="13" borderId="19" xfId="0" applyFont="1" applyFill="1" applyBorder="1" applyAlignment="1">
      <alignment horizontal="center" vertical="center" wrapText="1"/>
    </xf>
    <xf numFmtId="5" fontId="12" fillId="0" borderId="0" xfId="2" applyNumberFormat="1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left" vertical="center"/>
    </xf>
    <xf numFmtId="5" fontId="18" fillId="0" borderId="0" xfId="2" applyNumberFormat="1" applyFont="1" applyFill="1" applyBorder="1" applyAlignment="1">
      <alignment horizontal="center" vertical="center"/>
    </xf>
    <xf numFmtId="5" fontId="24" fillId="0" borderId="0" xfId="2" applyNumberFormat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indent="1"/>
    </xf>
    <xf numFmtId="9" fontId="6" fillId="0" borderId="0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3" fontId="16" fillId="0" borderId="3" xfId="1" applyFont="1" applyFill="1" applyBorder="1" applyAlignment="1">
      <alignment horizontal="center" vertical="center"/>
    </xf>
    <xf numFmtId="9" fontId="16" fillId="0" borderId="5" xfId="3" applyFont="1" applyFill="1" applyBorder="1" applyAlignment="1">
      <alignment horizontal="center" vertical="center"/>
    </xf>
    <xf numFmtId="10" fontId="16" fillId="0" borderId="0" xfId="0" applyNumberFormat="1" applyFont="1" applyFill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3" fontId="16" fillId="2" borderId="16" xfId="0" applyNumberFormat="1" applyFont="1" applyFill="1" applyBorder="1" applyAlignment="1">
      <alignment horizontal="left" vertical="center"/>
    </xf>
    <xf numFmtId="3" fontId="16" fillId="2" borderId="4" xfId="3" applyNumberFormat="1" applyFont="1" applyFill="1" applyBorder="1" applyAlignment="1">
      <alignment horizontal="center" vertical="center"/>
    </xf>
    <xf numFmtId="3" fontId="16" fillId="2" borderId="21" xfId="3" applyNumberFormat="1" applyFont="1" applyFill="1" applyBorder="1" applyAlignment="1">
      <alignment horizontal="center" vertical="center"/>
    </xf>
    <xf numFmtId="3" fontId="16" fillId="2" borderId="16" xfId="3" applyNumberFormat="1" applyFont="1" applyFill="1" applyBorder="1" applyAlignment="1">
      <alignment horizontal="center" vertical="center"/>
    </xf>
    <xf numFmtId="3" fontId="16" fillId="2" borderId="17" xfId="3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/>
    </xf>
    <xf numFmtId="5" fontId="18" fillId="7" borderId="4" xfId="2" applyNumberFormat="1" applyFont="1" applyFill="1" applyBorder="1" applyAlignment="1">
      <alignment horizontal="center" vertical="center"/>
    </xf>
    <xf numFmtId="5" fontId="18" fillId="7" borderId="17" xfId="2" applyNumberFormat="1" applyFont="1" applyFill="1" applyBorder="1" applyAlignment="1">
      <alignment horizontal="center" vertical="center"/>
    </xf>
    <xf numFmtId="0" fontId="18" fillId="7" borderId="16" xfId="6" applyFont="1" applyFill="1" applyBorder="1" applyAlignment="1">
      <alignment horizontal="left" vertical="center" indent="1"/>
    </xf>
    <xf numFmtId="0" fontId="18" fillId="7" borderId="20" xfId="6" applyFont="1" applyFill="1" applyBorder="1" applyAlignment="1">
      <alignment horizontal="left" vertical="center" indent="1"/>
    </xf>
    <xf numFmtId="167" fontId="18" fillId="7" borderId="13" xfId="2" applyNumberFormat="1" applyFont="1" applyFill="1" applyBorder="1" applyAlignment="1">
      <alignment horizontal="center" vertical="center"/>
    </xf>
    <xf numFmtId="167" fontId="18" fillId="7" borderId="12" xfId="2" applyNumberFormat="1" applyFont="1" applyFill="1" applyBorder="1" applyAlignment="1">
      <alignment horizontal="center" vertical="center"/>
    </xf>
    <xf numFmtId="167" fontId="18" fillId="7" borderId="15" xfId="1" applyNumberFormat="1" applyFont="1" applyFill="1" applyBorder="1" applyAlignment="1">
      <alignment horizontal="center" vertical="center"/>
    </xf>
    <xf numFmtId="167" fontId="18" fillId="7" borderId="12" xfId="1" applyNumberFormat="1" applyFont="1" applyFill="1" applyBorder="1" applyAlignment="1">
      <alignment horizontal="center" vertical="center"/>
    </xf>
    <xf numFmtId="0" fontId="18" fillId="7" borderId="9" xfId="6" applyFont="1" applyFill="1" applyBorder="1" applyAlignment="1">
      <alignment horizontal="left" vertical="center" indent="1"/>
    </xf>
    <xf numFmtId="0" fontId="18" fillId="7" borderId="10" xfId="6" applyFont="1" applyFill="1" applyBorder="1" applyAlignment="1">
      <alignment horizontal="left" vertical="center" indent="1"/>
    </xf>
    <xf numFmtId="0" fontId="18" fillId="7" borderId="18" xfId="6" applyFont="1" applyFill="1" applyBorder="1" applyAlignment="1">
      <alignment horizontal="left" vertical="center" indent="1"/>
    </xf>
    <xf numFmtId="167" fontId="18" fillId="7" borderId="15" xfId="2" applyNumberFormat="1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left" vertical="center" indent="2"/>
    </xf>
    <xf numFmtId="1" fontId="16" fillId="2" borderId="17" xfId="0" applyNumberFormat="1" applyFont="1" applyFill="1" applyBorder="1" applyAlignment="1">
      <alignment horizontal="center" vertical="center"/>
    </xf>
    <xf numFmtId="0" fontId="11" fillId="2" borderId="21" xfId="0" applyFont="1" applyFill="1" applyBorder="1"/>
    <xf numFmtId="167" fontId="16" fillId="0" borderId="17" xfId="2" applyNumberFormat="1" applyFont="1" applyFill="1" applyBorder="1" applyAlignment="1">
      <alignment horizontal="center" vertical="center"/>
    </xf>
    <xf numFmtId="167" fontId="16" fillId="15" borderId="4" xfId="2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/>
    <xf numFmtId="0" fontId="24" fillId="7" borderId="15" xfId="0" applyFont="1" applyFill="1" applyBorder="1"/>
    <xf numFmtId="0" fontId="24" fillId="7" borderId="20" xfId="0" applyFont="1" applyFill="1" applyBorder="1"/>
    <xf numFmtId="0" fontId="24" fillId="7" borderId="10" xfId="0" applyFont="1" applyFill="1" applyBorder="1"/>
    <xf numFmtId="0" fontId="24" fillId="7" borderId="18" xfId="0" applyFont="1" applyFill="1" applyBorder="1"/>
    <xf numFmtId="5" fontId="24" fillId="7" borderId="15" xfId="0" applyNumberFormat="1" applyFont="1" applyFill="1" applyBorder="1" applyAlignment="1">
      <alignment horizontal="center"/>
    </xf>
    <xf numFmtId="5" fontId="24" fillId="7" borderId="12" xfId="0" applyNumberFormat="1" applyFont="1" applyFill="1" applyBorder="1" applyAlignment="1">
      <alignment horizontal="center"/>
    </xf>
    <xf numFmtId="3" fontId="16" fillId="2" borderId="0" xfId="0" applyNumberFormat="1" applyFont="1" applyFill="1" applyAlignment="1">
      <alignment vertical="center"/>
    </xf>
    <xf numFmtId="3" fontId="11" fillId="2" borderId="0" xfId="0" applyNumberFormat="1" applyFont="1" applyFill="1"/>
    <xf numFmtId="167" fontId="16" fillId="0" borderId="15" xfId="2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 indent="1"/>
    </xf>
    <xf numFmtId="5" fontId="16" fillId="0" borderId="18" xfId="2" applyNumberFormat="1" applyFont="1" applyFill="1" applyBorder="1" applyAlignment="1">
      <alignment horizontal="center" vertical="center"/>
    </xf>
    <xf numFmtId="167" fontId="16" fillId="0" borderId="10" xfId="2" applyNumberFormat="1" applyFont="1" applyFill="1" applyBorder="1" applyAlignment="1">
      <alignment horizontal="center" vertical="center"/>
    </xf>
    <xf numFmtId="9" fontId="16" fillId="0" borderId="9" xfId="3" applyFont="1" applyFill="1" applyBorder="1" applyAlignment="1">
      <alignment horizontal="center" vertical="center"/>
    </xf>
    <xf numFmtId="9" fontId="16" fillId="0" borderId="10" xfId="3" applyFont="1" applyFill="1" applyBorder="1" applyAlignment="1">
      <alignment horizontal="center" vertical="center"/>
    </xf>
    <xf numFmtId="9" fontId="16" fillId="0" borderId="6" xfId="3" applyFont="1" applyFill="1" applyBorder="1" applyAlignment="1">
      <alignment horizontal="center" vertical="center"/>
    </xf>
    <xf numFmtId="3" fontId="16" fillId="0" borderId="9" xfId="2" applyNumberFormat="1" applyFont="1" applyFill="1" applyBorder="1" applyAlignment="1">
      <alignment horizontal="center" vertical="center"/>
    </xf>
    <xf numFmtId="3" fontId="16" fillId="10" borderId="9" xfId="2" applyNumberFormat="1" applyFont="1" applyFill="1" applyBorder="1" applyAlignment="1">
      <alignment horizontal="center" vertical="center"/>
    </xf>
    <xf numFmtId="167" fontId="16" fillId="0" borderId="13" xfId="2" applyNumberFormat="1" applyFont="1" applyFill="1" applyBorder="1" applyAlignment="1">
      <alignment horizontal="center" vertical="center"/>
    </xf>
    <xf numFmtId="167" fontId="16" fillId="0" borderId="20" xfId="2" applyNumberFormat="1" applyFont="1" applyFill="1" applyBorder="1" applyAlignment="1">
      <alignment horizontal="center" vertical="center"/>
    </xf>
    <xf numFmtId="3" fontId="16" fillId="0" borderId="15" xfId="2" applyNumberFormat="1" applyFont="1" applyFill="1" applyBorder="1" applyAlignment="1">
      <alignment horizontal="center" vertical="center"/>
    </xf>
    <xf numFmtId="3" fontId="16" fillId="0" borderId="10" xfId="2" applyNumberFormat="1" applyFont="1" applyFill="1" applyBorder="1" applyAlignment="1">
      <alignment horizontal="center" vertical="center"/>
    </xf>
    <xf numFmtId="3" fontId="16" fillId="10" borderId="15" xfId="2" applyNumberFormat="1" applyFont="1" applyFill="1" applyBorder="1" applyAlignment="1">
      <alignment horizontal="center" vertical="center"/>
    </xf>
    <xf numFmtId="3" fontId="16" fillId="10" borderId="10" xfId="2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indent="1"/>
    </xf>
    <xf numFmtId="5" fontId="19" fillId="0" borderId="20" xfId="2" applyNumberFormat="1" applyFont="1" applyFill="1" applyBorder="1" applyAlignment="1">
      <alignment horizontal="center" vertical="center"/>
    </xf>
    <xf numFmtId="167" fontId="19" fillId="0" borderId="15" xfId="2" applyNumberFormat="1" applyFont="1" applyFill="1" applyBorder="1" applyAlignment="1">
      <alignment horizontal="center" vertical="center"/>
    </xf>
    <xf numFmtId="167" fontId="19" fillId="0" borderId="13" xfId="2" applyNumberFormat="1" applyFont="1" applyFill="1" applyBorder="1" applyAlignment="1">
      <alignment horizontal="center" vertical="center"/>
    </xf>
    <xf numFmtId="167" fontId="19" fillId="7" borderId="15" xfId="2" applyNumberFormat="1" applyFont="1" applyFill="1" applyBorder="1" applyAlignment="1">
      <alignment horizontal="center" vertical="center"/>
    </xf>
    <xf numFmtId="5" fontId="18" fillId="7" borderId="16" xfId="2" applyNumberFormat="1" applyFont="1" applyFill="1" applyBorder="1" applyAlignment="1">
      <alignment horizontal="center" vertical="center"/>
    </xf>
    <xf numFmtId="9" fontId="16" fillId="2" borderId="10" xfId="3" applyFont="1" applyFill="1" applyBorder="1" applyAlignment="1">
      <alignment horizontal="center" vertical="center"/>
    </xf>
    <xf numFmtId="3" fontId="16" fillId="10" borderId="0" xfId="2" applyNumberFormat="1" applyFont="1" applyFill="1" applyBorder="1" applyAlignment="1">
      <alignment horizontal="center" vertical="center"/>
    </xf>
    <xf numFmtId="3" fontId="16" fillId="0" borderId="13" xfId="2" applyNumberFormat="1" applyFont="1" applyFill="1" applyBorder="1" applyAlignment="1">
      <alignment horizontal="center" vertical="center"/>
    </xf>
    <xf numFmtId="3" fontId="16" fillId="0" borderId="5" xfId="2" applyNumberFormat="1" applyFont="1" applyFill="1" applyBorder="1" applyAlignment="1">
      <alignment horizontal="center" vertical="center"/>
    </xf>
    <xf numFmtId="3" fontId="16" fillId="0" borderId="6" xfId="2" applyNumberFormat="1" applyFont="1" applyFill="1" applyBorder="1" applyAlignment="1">
      <alignment horizontal="center" vertical="center"/>
    </xf>
    <xf numFmtId="164" fontId="16" fillId="0" borderId="0" xfId="2" applyNumberFormat="1" applyFont="1" applyFill="1" applyAlignment="1">
      <alignment vertical="center"/>
    </xf>
    <xf numFmtId="3" fontId="19" fillId="3" borderId="21" xfId="3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vertical="center"/>
    </xf>
    <xf numFmtId="3" fontId="11" fillId="0" borderId="0" xfId="0" applyNumberFormat="1" applyFont="1" applyFill="1"/>
    <xf numFmtId="9" fontId="16" fillId="0" borderId="18" xfId="3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167" fontId="32" fillId="0" borderId="9" xfId="2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16" fillId="0" borderId="16" xfId="0" applyFont="1" applyFill="1" applyBorder="1" applyAlignment="1">
      <alignment horizontal="left" vertical="center" indent="2"/>
    </xf>
    <xf numFmtId="1" fontId="16" fillId="0" borderId="17" xfId="0" applyNumberFormat="1" applyFont="1" applyFill="1" applyBorder="1" applyAlignment="1">
      <alignment horizontal="center" vertical="center"/>
    </xf>
    <xf numFmtId="167" fontId="16" fillId="0" borderId="16" xfId="2" applyNumberFormat="1" applyFont="1" applyFill="1" applyBorder="1" applyAlignment="1">
      <alignment horizontal="center" vertical="center"/>
    </xf>
    <xf numFmtId="3" fontId="19" fillId="3" borderId="16" xfId="3" applyNumberFormat="1" applyFont="1" applyFill="1" applyBorder="1" applyAlignment="1">
      <alignment horizontal="center" vertical="center"/>
    </xf>
    <xf numFmtId="5" fontId="6" fillId="0" borderId="9" xfId="0" applyNumberFormat="1" applyFont="1" applyFill="1" applyBorder="1" applyAlignment="1">
      <alignment horizontal="center" vertical="center"/>
    </xf>
    <xf numFmtId="9" fontId="6" fillId="0" borderId="3" xfId="3" applyFont="1" applyFill="1" applyBorder="1" applyAlignment="1">
      <alignment horizontal="center" vertical="center"/>
    </xf>
    <xf numFmtId="167" fontId="19" fillId="7" borderId="13" xfId="2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5" fontId="23" fillId="0" borderId="9" xfId="2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/>
    <xf numFmtId="0" fontId="2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6" fillId="0" borderId="0" xfId="0" applyFont="1" applyFill="1"/>
    <xf numFmtId="5" fontId="24" fillId="0" borderId="3" xfId="2" applyNumberFormat="1" applyFont="1" applyFill="1" applyBorder="1" applyAlignment="1">
      <alignment horizontal="center" vertical="center"/>
    </xf>
    <xf numFmtId="5" fontId="23" fillId="0" borderId="5" xfId="2" applyNumberFormat="1" applyFont="1" applyFill="1" applyBorder="1" applyAlignment="1">
      <alignment horizontal="center" vertical="center"/>
    </xf>
    <xf numFmtId="5" fontId="24" fillId="0" borderId="5" xfId="2" applyNumberFormat="1" applyFont="1" applyFill="1" applyBorder="1" applyAlignment="1">
      <alignment horizontal="center" vertical="center"/>
    </xf>
    <xf numFmtId="5" fontId="16" fillId="0" borderId="5" xfId="2" applyNumberFormat="1" applyFont="1" applyFill="1" applyBorder="1" applyAlignment="1">
      <alignment horizontal="center" vertical="center"/>
    </xf>
    <xf numFmtId="5" fontId="24" fillId="10" borderId="5" xfId="2" applyNumberFormat="1" applyFont="1" applyFill="1" applyBorder="1" applyAlignment="1">
      <alignment horizontal="center" vertical="center"/>
    </xf>
    <xf numFmtId="0" fontId="7" fillId="18" borderId="0" xfId="5" applyFont="1" applyFill="1" applyBorder="1" applyAlignment="1">
      <alignment horizontal="center" vertical="center"/>
    </xf>
    <xf numFmtId="9" fontId="16" fillId="10" borderId="0" xfId="3" applyFont="1" applyFill="1" applyBorder="1" applyAlignment="1">
      <alignment horizontal="center" vertical="center"/>
    </xf>
    <xf numFmtId="9" fontId="16" fillId="0" borderId="0" xfId="3" applyFont="1" applyFill="1" applyBorder="1" applyAlignment="1">
      <alignment horizontal="center" vertical="center"/>
    </xf>
    <xf numFmtId="167" fontId="32" fillId="0" borderId="15" xfId="2" applyNumberFormat="1" applyFont="1" applyFill="1" applyBorder="1" applyAlignment="1">
      <alignment horizontal="center" vertical="center"/>
    </xf>
    <xf numFmtId="167" fontId="32" fillId="0" borderId="13" xfId="2" applyNumberFormat="1" applyFont="1" applyFill="1" applyBorder="1" applyAlignment="1">
      <alignment horizontal="center" vertical="center"/>
    </xf>
    <xf numFmtId="167" fontId="32" fillId="0" borderId="5" xfId="2" applyNumberFormat="1" applyFont="1" applyFill="1" applyBorder="1" applyAlignment="1">
      <alignment horizontal="center" vertical="center"/>
    </xf>
    <xf numFmtId="5" fontId="18" fillId="7" borderId="21" xfId="2" applyNumberFormat="1" applyFont="1" applyFill="1" applyBorder="1" applyAlignment="1">
      <alignment horizontal="center" vertical="center"/>
    </xf>
    <xf numFmtId="5" fontId="23" fillId="0" borderId="13" xfId="2" applyNumberFormat="1" applyFont="1" applyFill="1" applyBorder="1" applyAlignment="1">
      <alignment horizontal="center" vertical="center"/>
    </xf>
    <xf numFmtId="5" fontId="23" fillId="0" borderId="6" xfId="2" applyNumberFormat="1" applyFont="1" applyFill="1" applyBorder="1" applyAlignment="1">
      <alignment horizontal="center" vertical="center"/>
    </xf>
    <xf numFmtId="9" fontId="16" fillId="2" borderId="20" xfId="3" applyFont="1" applyFill="1" applyBorder="1" applyAlignment="1">
      <alignment horizontal="center" vertical="center"/>
    </xf>
    <xf numFmtId="167" fontId="16" fillId="0" borderId="21" xfId="2" applyNumberFormat="1" applyFont="1" applyFill="1" applyBorder="1" applyAlignment="1">
      <alignment horizontal="center" vertical="center"/>
    </xf>
    <xf numFmtId="167" fontId="19" fillId="7" borderId="20" xfId="2" applyNumberFormat="1" applyFont="1" applyFill="1" applyBorder="1" applyAlignment="1">
      <alignment horizontal="center" vertical="center"/>
    </xf>
    <xf numFmtId="0" fontId="9" fillId="18" borderId="1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 indent="1"/>
    </xf>
    <xf numFmtId="9" fontId="16" fillId="2" borderId="18" xfId="3" applyFont="1" applyFill="1" applyBorder="1" applyAlignment="1">
      <alignment horizontal="center" vertical="center"/>
    </xf>
    <xf numFmtId="167" fontId="19" fillId="7" borderId="17" xfId="2" applyNumberFormat="1" applyFont="1" applyFill="1" applyBorder="1" applyAlignment="1">
      <alignment horizontal="center" vertical="center"/>
    </xf>
    <xf numFmtId="3" fontId="16" fillId="0" borderId="12" xfId="2" applyNumberFormat="1" applyFont="1" applyFill="1" applyBorder="1" applyAlignment="1">
      <alignment horizontal="center" vertical="center"/>
    </xf>
    <xf numFmtId="3" fontId="16" fillId="0" borderId="3" xfId="2" applyNumberFormat="1" applyFont="1" applyFill="1" applyBorder="1" applyAlignment="1">
      <alignment horizontal="center" vertical="center"/>
    </xf>
    <xf numFmtId="3" fontId="19" fillId="3" borderId="17" xfId="3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left" vertical="center" indent="1"/>
    </xf>
    <xf numFmtId="3" fontId="16" fillId="2" borderId="9" xfId="0" applyNumberFormat="1" applyFont="1" applyFill="1" applyBorder="1" applyAlignment="1">
      <alignment horizontal="left" vertical="center" indent="1"/>
    </xf>
    <xf numFmtId="3" fontId="16" fillId="2" borderId="3" xfId="2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left" vertical="center" indent="1"/>
    </xf>
    <xf numFmtId="3" fontId="19" fillId="3" borderId="16" xfId="0" applyNumberFormat="1" applyFont="1" applyFill="1" applyBorder="1" applyAlignment="1">
      <alignment horizontal="left" vertical="center" indent="1"/>
    </xf>
    <xf numFmtId="165" fontId="16" fillId="10" borderId="0" xfId="3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left" vertical="center" indent="1"/>
    </xf>
    <xf numFmtId="5" fontId="32" fillId="0" borderId="12" xfId="2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left" vertical="center" indent="1"/>
    </xf>
    <xf numFmtId="5" fontId="32" fillId="0" borderId="3" xfId="2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 indent="1"/>
    </xf>
    <xf numFmtId="5" fontId="32" fillId="0" borderId="11" xfId="2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left" vertical="center" indent="1"/>
    </xf>
    <xf numFmtId="5" fontId="24" fillId="0" borderId="17" xfId="2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 indent="1"/>
    </xf>
    <xf numFmtId="5" fontId="24" fillId="0" borderId="12" xfId="2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 indent="1"/>
    </xf>
    <xf numFmtId="0" fontId="16" fillId="2" borderId="9" xfId="0" applyFont="1" applyFill="1" applyBorder="1" applyAlignment="1">
      <alignment horizontal="left" vertical="center" indent="1"/>
    </xf>
    <xf numFmtId="0" fontId="16" fillId="0" borderId="10" xfId="4" applyFont="1" applyFill="1" applyBorder="1" applyAlignment="1">
      <alignment horizontal="left" vertical="center" indent="1"/>
    </xf>
    <xf numFmtId="5" fontId="16" fillId="0" borderId="11" xfId="2" applyNumberFormat="1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left" vertical="center" indent="1"/>
    </xf>
    <xf numFmtId="0" fontId="24" fillId="0" borderId="10" xfId="6" applyFont="1" applyFill="1" applyBorder="1" applyAlignment="1">
      <alignment horizontal="left" vertical="center" indent="1"/>
    </xf>
    <xf numFmtId="5" fontId="24" fillId="0" borderId="11" xfId="2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left" vertical="center" indent="1"/>
    </xf>
    <xf numFmtId="43" fontId="16" fillId="0" borderId="0" xfId="1" applyFont="1" applyFill="1" applyBorder="1" applyAlignment="1">
      <alignment horizontal="center" vertical="center"/>
    </xf>
    <xf numFmtId="0" fontId="7" fillId="9" borderId="0" xfId="5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 wrapText="1"/>
    </xf>
    <xf numFmtId="9" fontId="16" fillId="10" borderId="0" xfId="2" applyNumberFormat="1" applyFont="1" applyFill="1" applyBorder="1" applyAlignment="1">
      <alignment horizontal="center" vertical="center"/>
    </xf>
    <xf numFmtId="167" fontId="19" fillId="7" borderId="11" xfId="2" applyNumberFormat="1" applyFont="1" applyFill="1" applyBorder="1" applyAlignment="1">
      <alignment horizontal="center" vertical="center"/>
    </xf>
    <xf numFmtId="43" fontId="16" fillId="0" borderId="15" xfId="1" applyFont="1" applyFill="1" applyBorder="1" applyAlignment="1">
      <alignment horizontal="center" vertical="center"/>
    </xf>
    <xf numFmtId="43" fontId="32" fillId="0" borderId="9" xfId="1" applyFont="1" applyFill="1" applyBorder="1" applyAlignment="1">
      <alignment horizontal="center" vertical="center"/>
    </xf>
    <xf numFmtId="43" fontId="32" fillId="0" borderId="15" xfId="1" applyFont="1" applyFill="1" applyBorder="1" applyAlignment="1">
      <alignment horizontal="center" vertical="center"/>
    </xf>
    <xf numFmtId="43" fontId="16" fillId="0" borderId="9" xfId="1" applyFont="1" applyFill="1" applyBorder="1" applyAlignment="1">
      <alignment horizontal="center" vertical="center"/>
    </xf>
    <xf numFmtId="43" fontId="16" fillId="0" borderId="16" xfId="1" applyFont="1" applyFill="1" applyBorder="1" applyAlignment="1">
      <alignment horizontal="center" vertical="center"/>
    </xf>
    <xf numFmtId="3" fontId="16" fillId="10" borderId="13" xfId="2" applyNumberFormat="1" applyFont="1" applyFill="1" applyBorder="1" applyAlignment="1">
      <alignment horizontal="center" vertical="center"/>
    </xf>
    <xf numFmtId="3" fontId="16" fillId="10" borderId="5" xfId="2" applyNumberFormat="1" applyFont="1" applyFill="1" applyBorder="1" applyAlignment="1">
      <alignment horizontal="center" vertical="center"/>
    </xf>
    <xf numFmtId="3" fontId="16" fillId="10" borderId="6" xfId="2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167" fontId="16" fillId="10" borderId="20" xfId="2" applyNumberFormat="1" applyFont="1" applyFill="1" applyBorder="1" applyAlignment="1">
      <alignment horizontal="center" vertical="center"/>
    </xf>
    <xf numFmtId="167" fontId="16" fillId="10" borderId="12" xfId="2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1" fontId="16" fillId="10" borderId="3" xfId="2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167" fontId="16" fillId="10" borderId="18" xfId="2" applyNumberFormat="1" applyFont="1" applyFill="1" applyBorder="1" applyAlignment="1">
      <alignment horizontal="center" vertical="center"/>
    </xf>
    <xf numFmtId="1" fontId="16" fillId="10" borderId="11" xfId="2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vertical="center"/>
    </xf>
    <xf numFmtId="43" fontId="16" fillId="0" borderId="13" xfId="1" applyFont="1" applyFill="1" applyBorder="1" applyAlignment="1">
      <alignment horizontal="center" vertical="center"/>
    </xf>
    <xf numFmtId="43" fontId="16" fillId="0" borderId="10" xfId="1" applyFont="1" applyFill="1" applyBorder="1" applyAlignment="1">
      <alignment horizontal="center" vertical="center"/>
    </xf>
    <xf numFmtId="167" fontId="16" fillId="10" borderId="13" xfId="2" applyNumberFormat="1" applyFont="1" applyFill="1" applyBorder="1" applyAlignment="1">
      <alignment horizontal="center" vertical="center"/>
    </xf>
    <xf numFmtId="1" fontId="16" fillId="10" borderId="5" xfId="2" applyNumberFormat="1" applyFont="1" applyFill="1" applyBorder="1" applyAlignment="1">
      <alignment horizontal="center" vertical="center"/>
    </xf>
    <xf numFmtId="1" fontId="16" fillId="10" borderId="6" xfId="2" applyNumberFormat="1" applyFont="1" applyFill="1" applyBorder="1" applyAlignment="1">
      <alignment horizontal="center" vertical="center"/>
    </xf>
    <xf numFmtId="3" fontId="16" fillId="10" borderId="11" xfId="2" applyNumberFormat="1" applyFont="1" applyFill="1" applyBorder="1" applyAlignment="1">
      <alignment horizontal="center" vertical="center"/>
    </xf>
    <xf numFmtId="43" fontId="18" fillId="7" borderId="16" xfId="2" applyNumberFormat="1" applyFont="1" applyFill="1" applyBorder="1" applyAlignment="1">
      <alignment horizontal="center" vertical="center"/>
    </xf>
    <xf numFmtId="5" fontId="24" fillId="0" borderId="21" xfId="2" applyNumberFormat="1" applyFont="1" applyFill="1" applyBorder="1" applyAlignment="1">
      <alignment horizontal="center" vertical="center"/>
    </xf>
    <xf numFmtId="167" fontId="16" fillId="0" borderId="6" xfId="2" applyNumberFormat="1" applyFont="1" applyFill="1" applyBorder="1" applyAlignment="1">
      <alignment horizontal="center" vertical="center"/>
    </xf>
    <xf numFmtId="167" fontId="16" fillId="11" borderId="13" xfId="2" applyNumberFormat="1" applyFont="1" applyFill="1" applyBorder="1" applyAlignment="1">
      <alignment horizontal="center" vertical="center"/>
    </xf>
    <xf numFmtId="9" fontId="16" fillId="11" borderId="10" xfId="3" applyFont="1" applyFill="1" applyBorder="1" applyAlignment="1">
      <alignment horizontal="center" vertical="center"/>
    </xf>
    <xf numFmtId="9" fontId="16" fillId="11" borderId="6" xfId="3" applyFont="1" applyFill="1" applyBorder="1" applyAlignment="1">
      <alignment horizontal="center" vertical="center"/>
    </xf>
    <xf numFmtId="43" fontId="16" fillId="11" borderId="13" xfId="1" applyFont="1" applyFill="1" applyBorder="1" applyAlignment="1">
      <alignment horizontal="center" vertical="center"/>
    </xf>
    <xf numFmtId="43" fontId="16" fillId="11" borderId="10" xfId="1" applyFont="1" applyFill="1" applyBorder="1" applyAlignment="1">
      <alignment horizontal="center" vertical="center"/>
    </xf>
    <xf numFmtId="43" fontId="32" fillId="11" borderId="15" xfId="1" applyFont="1" applyFill="1" applyBorder="1" applyAlignment="1">
      <alignment horizontal="center" vertical="center"/>
    </xf>
    <xf numFmtId="43" fontId="32" fillId="11" borderId="9" xfId="1" applyFont="1" applyFill="1" applyBorder="1" applyAlignment="1">
      <alignment horizontal="center" vertical="center"/>
    </xf>
    <xf numFmtId="167" fontId="32" fillId="11" borderId="15" xfId="2" applyNumberFormat="1" applyFont="1" applyFill="1" applyBorder="1" applyAlignment="1">
      <alignment horizontal="center" vertical="center"/>
    </xf>
    <xf numFmtId="167" fontId="32" fillId="11" borderId="9" xfId="2" applyNumberFormat="1" applyFont="1" applyFill="1" applyBorder="1" applyAlignment="1">
      <alignment horizontal="center" vertical="center"/>
    </xf>
    <xf numFmtId="167" fontId="32" fillId="11" borderId="13" xfId="2" applyNumberFormat="1" applyFont="1" applyFill="1" applyBorder="1" applyAlignment="1">
      <alignment horizontal="center" vertical="center"/>
    </xf>
    <xf numFmtId="167" fontId="32" fillId="11" borderId="5" xfId="2" applyNumberFormat="1" applyFont="1" applyFill="1" applyBorder="1" applyAlignment="1">
      <alignment horizontal="center" vertical="center"/>
    </xf>
    <xf numFmtId="167" fontId="16" fillId="11" borderId="15" xfId="2" applyNumberFormat="1" applyFont="1" applyFill="1" applyBorder="1" applyAlignment="1">
      <alignment horizontal="center" vertical="center"/>
    </xf>
    <xf numFmtId="43" fontId="16" fillId="11" borderId="15" xfId="1" applyFont="1" applyFill="1" applyBorder="1" applyAlignment="1">
      <alignment horizontal="center" vertical="center"/>
    </xf>
    <xf numFmtId="43" fontId="16" fillId="11" borderId="9" xfId="1" applyFont="1" applyFill="1" applyBorder="1" applyAlignment="1">
      <alignment horizontal="center" vertical="center"/>
    </xf>
    <xf numFmtId="167" fontId="16" fillId="11" borderId="21" xfId="2" applyNumberFormat="1" applyFont="1" applyFill="1" applyBorder="1" applyAlignment="1">
      <alignment horizontal="center" vertical="center"/>
    </xf>
    <xf numFmtId="167" fontId="16" fillId="11" borderId="5" xfId="2" applyNumberFormat="1" applyFont="1" applyFill="1" applyBorder="1" applyAlignment="1">
      <alignment horizontal="center" vertical="center"/>
    </xf>
    <xf numFmtId="167" fontId="16" fillId="11" borderId="6" xfId="2" applyNumberFormat="1" applyFont="1" applyFill="1" applyBorder="1" applyAlignment="1">
      <alignment horizontal="center" vertical="center"/>
    </xf>
    <xf numFmtId="5" fontId="23" fillId="11" borderId="5" xfId="2" applyNumberFormat="1" applyFont="1" applyFill="1" applyBorder="1" applyAlignment="1">
      <alignment horizontal="center" vertical="center"/>
    </xf>
    <xf numFmtId="5" fontId="24" fillId="11" borderId="21" xfId="2" applyNumberFormat="1" applyFont="1" applyFill="1" applyBorder="1" applyAlignment="1">
      <alignment horizontal="center" vertical="center"/>
    </xf>
    <xf numFmtId="5" fontId="16" fillId="11" borderId="5" xfId="2" applyNumberFormat="1" applyFont="1" applyFill="1" applyBorder="1" applyAlignment="1">
      <alignment horizontal="center" vertical="center"/>
    </xf>
    <xf numFmtId="5" fontId="18" fillId="11" borderId="5" xfId="2" applyNumberFormat="1" applyFont="1" applyFill="1" applyBorder="1" applyAlignment="1">
      <alignment horizontal="center" vertical="center"/>
    </xf>
    <xf numFmtId="5" fontId="24" fillId="11" borderId="5" xfId="2" applyNumberFormat="1" applyFont="1" applyFill="1" applyBorder="1" applyAlignment="1">
      <alignment horizontal="center" vertical="center"/>
    </xf>
    <xf numFmtId="9" fontId="16" fillId="11" borderId="5" xfId="3" applyFont="1" applyFill="1" applyBorder="1" applyAlignment="1">
      <alignment horizontal="center" vertical="center"/>
    </xf>
    <xf numFmtId="9" fontId="16" fillId="11" borderId="9" xfId="3" applyFont="1" applyFill="1" applyBorder="1" applyAlignment="1">
      <alignment horizontal="center" vertical="center"/>
    </xf>
    <xf numFmtId="43" fontId="16" fillId="11" borderId="16" xfId="1" applyFont="1" applyFill="1" applyBorder="1" applyAlignment="1">
      <alignment horizontal="center" vertical="center"/>
    </xf>
    <xf numFmtId="0" fontId="7" fillId="16" borderId="0" xfId="5" applyFont="1" applyFill="1" applyBorder="1" applyAlignment="1">
      <alignment horizontal="center" vertical="center"/>
    </xf>
    <xf numFmtId="0" fontId="9" fillId="16" borderId="19" xfId="0" applyFont="1" applyFill="1" applyBorder="1" applyAlignment="1">
      <alignment horizontal="center" vertical="center" wrapText="1"/>
    </xf>
    <xf numFmtId="5" fontId="18" fillId="7" borderId="11" xfId="2" applyNumberFormat="1" applyFont="1" applyFill="1" applyBorder="1" applyAlignment="1">
      <alignment horizontal="center" vertical="center"/>
    </xf>
    <xf numFmtId="5" fontId="16" fillId="2" borderId="17" xfId="0" applyNumberFormat="1" applyFont="1" applyFill="1" applyBorder="1" applyAlignment="1">
      <alignment horizontal="center" vertical="center"/>
    </xf>
    <xf numFmtId="167" fontId="16" fillId="15" borderId="21" xfId="2" applyNumberFormat="1" applyFont="1" applyFill="1" applyBorder="1" applyAlignment="1">
      <alignment horizontal="center" vertical="center"/>
    </xf>
    <xf numFmtId="5" fontId="24" fillId="7" borderId="15" xfId="0" applyNumberFormat="1" applyFont="1" applyFill="1" applyBorder="1" applyAlignment="1">
      <alignment horizontal="center"/>
    </xf>
    <xf numFmtId="0" fontId="7" fillId="18" borderId="0" xfId="6" applyFont="1" applyFill="1" applyBorder="1" applyAlignment="1">
      <alignment horizontal="center" vertical="center"/>
    </xf>
    <xf numFmtId="167" fontId="18" fillId="7" borderId="21" xfId="2" applyNumberFormat="1" applyFont="1" applyFill="1" applyBorder="1" applyAlignment="1">
      <alignment horizontal="center" vertical="center"/>
    </xf>
    <xf numFmtId="3" fontId="16" fillId="10" borderId="3" xfId="2" applyNumberFormat="1" applyFont="1" applyFill="1" applyBorder="1" applyAlignment="1">
      <alignment horizontal="center" vertical="center"/>
    </xf>
    <xf numFmtId="167" fontId="16" fillId="10" borderId="9" xfId="2" applyNumberFormat="1" applyFont="1" applyFill="1" applyBorder="1" applyAlignment="1">
      <alignment horizontal="center" vertical="center"/>
    </xf>
    <xf numFmtId="1" fontId="16" fillId="0" borderId="15" xfId="2" applyNumberFormat="1" applyFont="1" applyFill="1" applyBorder="1" applyAlignment="1">
      <alignment horizontal="center" vertical="center"/>
    </xf>
    <xf numFmtId="1" fontId="16" fillId="0" borderId="13" xfId="2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/>
    </xf>
    <xf numFmtId="167" fontId="19" fillId="0" borderId="9" xfId="2" applyNumberFormat="1" applyFont="1" applyFill="1" applyBorder="1" applyAlignment="1">
      <alignment horizontal="center" vertical="center"/>
    </xf>
    <xf numFmtId="3" fontId="19" fillId="0" borderId="3" xfId="2" applyNumberFormat="1" applyFont="1" applyFill="1" applyBorder="1" applyAlignment="1">
      <alignment horizontal="center" vertical="center"/>
    </xf>
    <xf numFmtId="167" fontId="16" fillId="10" borderId="5" xfId="2" applyNumberFormat="1" applyFont="1" applyFill="1" applyBorder="1" applyAlignment="1">
      <alignment horizontal="center" vertical="center"/>
    </xf>
    <xf numFmtId="167" fontId="16" fillId="10" borderId="3" xfId="2" applyNumberFormat="1" applyFont="1" applyFill="1" applyBorder="1" applyAlignment="1">
      <alignment horizontal="center" vertical="center"/>
    </xf>
    <xf numFmtId="3" fontId="19" fillId="0" borderId="5" xfId="2" applyNumberFormat="1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1" fontId="16" fillId="0" borderId="12" xfId="2" applyNumberFormat="1" applyFont="1" applyFill="1" applyBorder="1" applyAlignment="1">
      <alignment horizontal="center" vertical="center"/>
    </xf>
    <xf numFmtId="0" fontId="16" fillId="10" borderId="21" xfId="0" applyFont="1" applyFill="1" applyBorder="1" applyAlignment="1">
      <alignment vertical="center"/>
    </xf>
    <xf numFmtId="0" fontId="16" fillId="1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170" fontId="16" fillId="0" borderId="16" xfId="0" applyNumberFormat="1" applyFont="1" applyFill="1" applyBorder="1" applyAlignment="1">
      <alignment vertical="center"/>
    </xf>
    <xf numFmtId="0" fontId="19" fillId="2" borderId="21" xfId="0" applyFont="1" applyFill="1" applyBorder="1" applyAlignment="1">
      <alignment vertical="center"/>
    </xf>
    <xf numFmtId="170" fontId="16" fillId="0" borderId="21" xfId="0" applyNumberFormat="1" applyFont="1" applyFill="1" applyBorder="1" applyAlignment="1">
      <alignment vertical="center"/>
    </xf>
    <xf numFmtId="43" fontId="16" fillId="10" borderId="16" xfId="1" applyFont="1" applyFill="1" applyBorder="1" applyAlignment="1">
      <alignment vertical="center"/>
    </xf>
    <xf numFmtId="43" fontId="16" fillId="0" borderId="16" xfId="1" applyFont="1" applyFill="1" applyBorder="1" applyAlignment="1">
      <alignment vertical="center"/>
    </xf>
    <xf numFmtId="43" fontId="19" fillId="2" borderId="21" xfId="1" applyFont="1" applyFill="1" applyBorder="1" applyAlignment="1">
      <alignment vertical="center"/>
    </xf>
    <xf numFmtId="43" fontId="16" fillId="0" borderId="21" xfId="1" applyFont="1" applyFill="1" applyBorder="1" applyAlignment="1">
      <alignment vertical="center"/>
    </xf>
    <xf numFmtId="167" fontId="16" fillId="2" borderId="21" xfId="0" applyNumberFormat="1" applyFont="1" applyFill="1" applyBorder="1" applyAlignment="1">
      <alignment vertical="center"/>
    </xf>
    <xf numFmtId="1" fontId="16" fillId="2" borderId="21" xfId="0" applyNumberFormat="1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167" fontId="19" fillId="10" borderId="10" xfId="2" applyNumberFormat="1" applyFont="1" applyFill="1" applyBorder="1" applyAlignment="1">
      <alignment horizontal="center" vertical="center"/>
    </xf>
    <xf numFmtId="167" fontId="19" fillId="10" borderId="6" xfId="2" applyNumberFormat="1" applyFont="1" applyFill="1" applyBorder="1" applyAlignment="1">
      <alignment horizontal="center" vertical="center"/>
    </xf>
    <xf numFmtId="167" fontId="19" fillId="10" borderId="11" xfId="2" applyNumberFormat="1" applyFont="1" applyFill="1" applyBorder="1" applyAlignment="1">
      <alignment horizontal="center" vertical="center"/>
    </xf>
    <xf numFmtId="43" fontId="19" fillId="0" borderId="16" xfId="1" applyFont="1" applyFill="1" applyBorder="1" applyAlignment="1">
      <alignment vertical="center"/>
    </xf>
    <xf numFmtId="43" fontId="19" fillId="0" borderId="21" xfId="1" applyFont="1" applyFill="1" applyBorder="1" applyAlignment="1">
      <alignment vertical="center"/>
    </xf>
    <xf numFmtId="167" fontId="19" fillId="2" borderId="21" xfId="0" applyNumberFormat="1" applyFont="1" applyFill="1" applyBorder="1" applyAlignment="1">
      <alignment vertical="center"/>
    </xf>
    <xf numFmtId="170" fontId="16" fillId="11" borderId="16" xfId="0" applyNumberFormat="1" applyFont="1" applyFill="1" applyBorder="1" applyAlignment="1">
      <alignment vertical="center"/>
    </xf>
    <xf numFmtId="0" fontId="19" fillId="11" borderId="21" xfId="0" applyFont="1" applyFill="1" applyBorder="1" applyAlignment="1">
      <alignment vertical="center"/>
    </xf>
    <xf numFmtId="167" fontId="16" fillId="11" borderId="21" xfId="0" applyNumberFormat="1" applyFont="1" applyFill="1" applyBorder="1" applyAlignment="1">
      <alignment vertical="center"/>
    </xf>
    <xf numFmtId="1" fontId="16" fillId="11" borderId="21" xfId="0" applyNumberFormat="1" applyFont="1" applyFill="1" applyBorder="1" applyAlignment="1">
      <alignment vertical="center"/>
    </xf>
    <xf numFmtId="167" fontId="19" fillId="11" borderId="21" xfId="0" applyNumberFormat="1" applyFont="1" applyFill="1" applyBorder="1" applyAlignment="1">
      <alignment vertical="center"/>
    </xf>
    <xf numFmtId="43" fontId="16" fillId="11" borderId="16" xfId="1" applyFont="1" applyFill="1" applyBorder="1" applyAlignment="1">
      <alignment vertical="center"/>
    </xf>
    <xf numFmtId="43" fontId="19" fillId="11" borderId="21" xfId="1" applyFont="1" applyFill="1" applyBorder="1" applyAlignment="1">
      <alignment vertical="center"/>
    </xf>
    <xf numFmtId="43" fontId="19" fillId="11" borderId="16" xfId="1" applyFont="1" applyFill="1" applyBorder="1" applyAlignment="1">
      <alignment vertical="center"/>
    </xf>
    <xf numFmtId="165" fontId="16" fillId="2" borderId="16" xfId="3" applyNumberFormat="1" applyFont="1" applyFill="1" applyBorder="1" applyAlignment="1">
      <alignment horizontal="center" vertical="center"/>
    </xf>
    <xf numFmtId="165" fontId="16" fillId="2" borderId="21" xfId="3" applyNumberFormat="1" applyFont="1" applyFill="1" applyBorder="1" applyAlignment="1">
      <alignment horizontal="center" vertical="center"/>
    </xf>
    <xf numFmtId="43" fontId="32" fillId="11" borderId="13" xfId="1" applyFont="1" applyFill="1" applyBorder="1" applyAlignment="1">
      <alignment horizontal="center" vertical="center"/>
    </xf>
    <xf numFmtId="43" fontId="32" fillId="0" borderId="5" xfId="1" applyFont="1" applyFill="1" applyBorder="1" applyAlignment="1">
      <alignment horizontal="center" vertical="center"/>
    </xf>
    <xf numFmtId="5" fontId="24" fillId="7" borderId="15" xfId="0" applyNumberFormat="1" applyFont="1" applyFill="1" applyBorder="1" applyAlignment="1">
      <alignment horizontal="center"/>
    </xf>
    <xf numFmtId="167" fontId="32" fillId="0" borderId="9" xfId="1" applyNumberFormat="1" applyFont="1" applyFill="1" applyBorder="1" applyAlignment="1">
      <alignment horizontal="center" vertical="center"/>
    </xf>
    <xf numFmtId="9" fontId="16" fillId="2" borderId="0" xfId="3" applyFont="1" applyFill="1" applyBorder="1" applyAlignment="1">
      <alignment horizontal="center" vertical="center"/>
    </xf>
    <xf numFmtId="165" fontId="16" fillId="2" borderId="0" xfId="3" applyNumberFormat="1" applyFont="1" applyFill="1" applyBorder="1" applyAlignment="1">
      <alignment horizontal="center" vertical="center"/>
    </xf>
    <xf numFmtId="5" fontId="24" fillId="0" borderId="13" xfId="2" applyNumberFormat="1" applyFont="1" applyFill="1" applyBorder="1" applyAlignment="1">
      <alignment horizontal="center" vertical="center"/>
    </xf>
    <xf numFmtId="5" fontId="24" fillId="0" borderId="6" xfId="2" applyNumberFormat="1" applyFont="1" applyFill="1" applyBorder="1" applyAlignment="1">
      <alignment horizontal="center" vertical="center"/>
    </xf>
    <xf numFmtId="1" fontId="16" fillId="0" borderId="16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left" vertical="center" indent="2"/>
    </xf>
    <xf numFmtId="0" fontId="24" fillId="0" borderId="5" xfId="0" applyFont="1" applyFill="1" applyBorder="1" applyAlignment="1">
      <alignment horizontal="left" vertical="center" indent="2"/>
    </xf>
    <xf numFmtId="0" fontId="24" fillId="0" borderId="6" xfId="0" applyFont="1" applyFill="1" applyBorder="1" applyAlignment="1">
      <alignment horizontal="left" vertical="center" indent="2"/>
    </xf>
    <xf numFmtId="0" fontId="27" fillId="7" borderId="3" xfId="6" applyFont="1" applyFill="1" applyBorder="1" applyAlignment="1">
      <alignment horizontal="left" vertical="center" indent="1"/>
    </xf>
    <xf numFmtId="0" fontId="18" fillId="7" borderId="3" xfId="6" applyFont="1" applyFill="1" applyBorder="1" applyAlignment="1">
      <alignment horizontal="left" vertical="center" indent="1"/>
    </xf>
    <xf numFmtId="0" fontId="11" fillId="0" borderId="13" xfId="0" applyFont="1" applyFill="1" applyBorder="1" applyAlignment="1">
      <alignment horizontal="left" indent="4"/>
    </xf>
    <xf numFmtId="0" fontId="16" fillId="0" borderId="5" xfId="0" applyFont="1" applyFill="1" applyBorder="1" applyAlignment="1">
      <alignment horizontal="left" vertical="center" indent="4"/>
    </xf>
    <xf numFmtId="0" fontId="18" fillId="0" borderId="6" xfId="0" applyFont="1" applyFill="1" applyBorder="1" applyAlignment="1">
      <alignment horizontal="left" vertical="center" indent="2"/>
    </xf>
    <xf numFmtId="0" fontId="24" fillId="0" borderId="13" xfId="0" applyFont="1" applyFill="1" applyBorder="1" applyAlignment="1">
      <alignment horizontal="left" vertical="center" indent="4"/>
    </xf>
    <xf numFmtId="0" fontId="24" fillId="0" borderId="5" xfId="0" applyFont="1" applyFill="1" applyBorder="1" applyAlignment="1">
      <alignment horizontal="left" vertical="center" indent="4"/>
    </xf>
    <xf numFmtId="0" fontId="18" fillId="0" borderId="5" xfId="6" applyFont="1" applyFill="1" applyBorder="1" applyAlignment="1">
      <alignment horizontal="left" vertical="center" indent="2"/>
    </xf>
    <xf numFmtId="0" fontId="24" fillId="2" borderId="5" xfId="0" applyFont="1" applyFill="1" applyBorder="1" applyAlignment="1">
      <alignment horizontal="left" vertical="center" indent="2"/>
    </xf>
    <xf numFmtId="5" fontId="23" fillId="0" borderId="15" xfId="2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5" fontId="18" fillId="2" borderId="0" xfId="2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5" fontId="18" fillId="15" borderId="18" xfId="2" applyNumberFormat="1" applyFont="1" applyFill="1" applyBorder="1" applyAlignment="1">
      <alignment horizontal="center" vertical="center"/>
    </xf>
    <xf numFmtId="5" fontId="18" fillId="15" borderId="6" xfId="2" applyNumberFormat="1" applyFont="1" applyFill="1" applyBorder="1" applyAlignment="1">
      <alignment horizontal="center" vertical="center"/>
    </xf>
    <xf numFmtId="167" fontId="16" fillId="2" borderId="18" xfId="2" applyNumberFormat="1" applyFont="1" applyFill="1" applyBorder="1" applyAlignment="1">
      <alignment horizontal="center" vertical="center"/>
    </xf>
    <xf numFmtId="167" fontId="16" fillId="2" borderId="21" xfId="2" applyNumberFormat="1" applyFont="1" applyFill="1" applyBorder="1" applyAlignment="1">
      <alignment horizontal="center" vertical="center"/>
    </xf>
    <xf numFmtId="167" fontId="16" fillId="2" borderId="17" xfId="2" applyNumberFormat="1" applyFont="1" applyFill="1" applyBorder="1" applyAlignment="1">
      <alignment horizontal="center" vertical="center"/>
    </xf>
    <xf numFmtId="167" fontId="16" fillId="15" borderId="13" xfId="2" applyNumberFormat="1" applyFont="1" applyFill="1" applyBorder="1" applyAlignment="1">
      <alignment horizontal="center" vertical="center"/>
    </xf>
    <xf numFmtId="167" fontId="16" fillId="15" borderId="12" xfId="2" applyNumberFormat="1" applyFont="1" applyFill="1" applyBorder="1" applyAlignment="1">
      <alignment horizontal="center" vertical="center"/>
    </xf>
    <xf numFmtId="167" fontId="16" fillId="15" borderId="20" xfId="2" applyNumberFormat="1" applyFont="1" applyFill="1" applyBorder="1" applyAlignment="1">
      <alignment horizontal="center" vertical="center"/>
    </xf>
    <xf numFmtId="167" fontId="16" fillId="15" borderId="18" xfId="2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left" vertical="center" indent="2"/>
    </xf>
    <xf numFmtId="0" fontId="16" fillId="2" borderId="15" xfId="0" applyFont="1" applyFill="1" applyBorder="1" applyAlignment="1">
      <alignment horizontal="left" vertical="center" indent="2"/>
    </xf>
    <xf numFmtId="0" fontId="16" fillId="2" borderId="12" xfId="0" applyFont="1" applyFill="1" applyBorder="1" applyAlignment="1">
      <alignment horizontal="left" vertical="center" indent="2"/>
    </xf>
    <xf numFmtId="0" fontId="16" fillId="2" borderId="10" xfId="0" applyFont="1" applyFill="1" applyBorder="1" applyAlignment="1">
      <alignment horizontal="left" vertical="center" indent="2"/>
    </xf>
    <xf numFmtId="0" fontId="16" fillId="2" borderId="11" xfId="0" applyFont="1" applyFill="1" applyBorder="1" applyAlignment="1">
      <alignment horizontal="left" vertical="center" indent="2"/>
    </xf>
    <xf numFmtId="0" fontId="16" fillId="2" borderId="17" xfId="0" applyFont="1" applyFill="1" applyBorder="1" applyAlignment="1">
      <alignment horizontal="left" vertical="center" indent="1"/>
    </xf>
    <xf numFmtId="0" fontId="16" fillId="2" borderId="12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center" indent="1"/>
    </xf>
    <xf numFmtId="167" fontId="16" fillId="2" borderId="15" xfId="2" applyNumberFormat="1" applyFont="1" applyFill="1" applyBorder="1" applyAlignment="1">
      <alignment horizontal="center" vertical="center"/>
    </xf>
    <xf numFmtId="167" fontId="16" fillId="2" borderId="20" xfId="2" applyNumberFormat="1" applyFont="1" applyFill="1" applyBorder="1" applyAlignment="1">
      <alignment horizontal="center" vertical="center"/>
    </xf>
    <xf numFmtId="167" fontId="16" fillId="2" borderId="12" xfId="2" applyNumberFormat="1" applyFont="1" applyFill="1" applyBorder="1" applyAlignment="1">
      <alignment horizontal="center" vertical="center"/>
    </xf>
    <xf numFmtId="167" fontId="16" fillId="11" borderId="20" xfId="2" applyNumberFormat="1" applyFont="1" applyFill="1" applyBorder="1" applyAlignment="1">
      <alignment horizontal="center" vertical="center"/>
    </xf>
    <xf numFmtId="167" fontId="16" fillId="2" borderId="9" xfId="2" applyNumberFormat="1" applyFont="1" applyFill="1" applyBorder="1" applyAlignment="1">
      <alignment horizontal="center" vertical="center"/>
    </xf>
    <xf numFmtId="5" fontId="18" fillId="15" borderId="16" xfId="2" applyNumberFormat="1" applyFont="1" applyFill="1" applyBorder="1" applyAlignment="1">
      <alignment horizontal="center" vertical="center"/>
    </xf>
    <xf numFmtId="5" fontId="24" fillId="0" borderId="20" xfId="2" applyNumberFormat="1" applyFont="1" applyFill="1" applyBorder="1" applyAlignment="1">
      <alignment horizontal="center" vertical="center"/>
    </xf>
    <xf numFmtId="5" fontId="18" fillId="0" borderId="13" xfId="2" applyNumberFormat="1" applyFont="1" applyFill="1" applyBorder="1" applyAlignment="1">
      <alignment horizontal="center" vertical="center"/>
    </xf>
    <xf numFmtId="5" fontId="18" fillId="0" borderId="12" xfId="2" applyNumberFormat="1" applyFont="1" applyFill="1" applyBorder="1" applyAlignment="1">
      <alignment horizontal="center" vertical="center"/>
    </xf>
    <xf numFmtId="0" fontId="24" fillId="0" borderId="9" xfId="6" applyFont="1" applyFill="1" applyBorder="1" applyAlignment="1">
      <alignment horizontal="left" vertical="center" indent="1"/>
    </xf>
    <xf numFmtId="5" fontId="24" fillId="0" borderId="18" xfId="2" applyNumberFormat="1" applyFont="1" applyFill="1" applyBorder="1" applyAlignment="1">
      <alignment horizontal="center" vertical="center"/>
    </xf>
    <xf numFmtId="5" fontId="18" fillId="0" borderId="6" xfId="2" applyNumberFormat="1" applyFont="1" applyFill="1" applyBorder="1" applyAlignment="1">
      <alignment horizontal="center" vertical="center"/>
    </xf>
    <xf numFmtId="5" fontId="18" fillId="0" borderId="11" xfId="2" applyNumberFormat="1" applyFont="1" applyFill="1" applyBorder="1" applyAlignment="1">
      <alignment horizontal="center" vertical="center"/>
    </xf>
    <xf numFmtId="166" fontId="15" fillId="2" borderId="0" xfId="0" applyNumberFormat="1" applyFont="1" applyFill="1" applyBorder="1" applyAlignment="1">
      <alignment horizontal="left" vertical="center"/>
    </xf>
    <xf numFmtId="165" fontId="16" fillId="10" borderId="0" xfId="2" applyNumberFormat="1" applyFont="1" applyFill="1" applyBorder="1" applyAlignment="1">
      <alignment horizontal="center" vertical="center"/>
    </xf>
    <xf numFmtId="5" fontId="24" fillId="15" borderId="15" xfId="2" applyNumberFormat="1" applyFont="1" applyFill="1" applyBorder="1" applyAlignment="1">
      <alignment horizontal="center" vertical="center"/>
    </xf>
    <xf numFmtId="5" fontId="24" fillId="15" borderId="13" xfId="2" applyNumberFormat="1" applyFont="1" applyFill="1" applyBorder="1" applyAlignment="1">
      <alignment horizontal="center" vertical="center"/>
    </xf>
    <xf numFmtId="5" fontId="16" fillId="2" borderId="10" xfId="2" applyNumberFormat="1" applyFont="1" applyFill="1" applyBorder="1" applyAlignment="1">
      <alignment horizontal="center" vertical="center"/>
    </xf>
    <xf numFmtId="5" fontId="16" fillId="2" borderId="6" xfId="2" applyNumberFormat="1" applyFont="1" applyFill="1" applyBorder="1" applyAlignment="1">
      <alignment horizontal="center" vertical="center"/>
    </xf>
    <xf numFmtId="5" fontId="16" fillId="2" borderId="11" xfId="2" applyNumberFormat="1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left" vertical="center" indent="1"/>
    </xf>
    <xf numFmtId="5" fontId="16" fillId="2" borderId="20" xfId="2" applyNumberFormat="1" applyFont="1" applyFill="1" applyBorder="1" applyAlignment="1">
      <alignment horizontal="center" vertical="center"/>
    </xf>
    <xf numFmtId="5" fontId="16" fillId="2" borderId="18" xfId="2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9" fillId="8" borderId="19" xfId="0" applyFont="1" applyFill="1" applyBorder="1" applyAlignment="1">
      <alignment horizontal="center" vertical="center" wrapText="1"/>
    </xf>
    <xf numFmtId="0" fontId="7" fillId="8" borderId="0" xfId="6" applyFont="1" applyFill="1" applyBorder="1" applyAlignment="1">
      <alignment horizontal="center" vertical="center"/>
    </xf>
    <xf numFmtId="0" fontId="18" fillId="7" borderId="4" xfId="6" applyFont="1" applyFill="1" applyBorder="1" applyAlignment="1">
      <alignment horizontal="left" vertical="center" indent="1"/>
    </xf>
    <xf numFmtId="5" fontId="18" fillId="7" borderId="16" xfId="0" applyNumberFormat="1" applyFont="1" applyFill="1" applyBorder="1" applyAlignment="1">
      <alignment horizontal="center"/>
    </xf>
    <xf numFmtId="5" fontId="18" fillId="7" borderId="21" xfId="0" applyNumberFormat="1" applyFont="1" applyFill="1" applyBorder="1" applyAlignment="1">
      <alignment horizontal="center"/>
    </xf>
    <xf numFmtId="5" fontId="24" fillId="11" borderId="5" xfId="0" applyNumberFormat="1" applyFont="1" applyFill="1" applyBorder="1" applyAlignment="1">
      <alignment horizontal="center"/>
    </xf>
    <xf numFmtId="0" fontId="24" fillId="0" borderId="15" xfId="0" applyFont="1" applyBorder="1"/>
    <xf numFmtId="0" fontId="24" fillId="0" borderId="12" xfId="0" applyFont="1" applyBorder="1"/>
    <xf numFmtId="0" fontId="24" fillId="0" borderId="9" xfId="0" applyFont="1" applyBorder="1"/>
    <xf numFmtId="0" fontId="24" fillId="0" borderId="3" xfId="0" applyFont="1" applyBorder="1"/>
    <xf numFmtId="0" fontId="24" fillId="0" borderId="10" xfId="0" applyFont="1" applyFill="1" applyBorder="1"/>
    <xf numFmtId="0" fontId="24" fillId="0" borderId="11" xfId="0" applyFont="1" applyBorder="1"/>
    <xf numFmtId="0" fontId="18" fillId="0" borderId="10" xfId="0" applyFont="1" applyBorder="1"/>
    <xf numFmtId="0" fontId="18" fillId="0" borderId="11" xfId="0" applyFont="1" applyBorder="1"/>
    <xf numFmtId="5" fontId="18" fillId="11" borderId="16" xfId="0" applyNumberFormat="1" applyFont="1" applyFill="1" applyBorder="1" applyAlignment="1">
      <alignment horizontal="center"/>
    </xf>
    <xf numFmtId="5" fontId="18" fillId="11" borderId="21" xfId="0" applyNumberFormat="1" applyFont="1" applyFill="1" applyBorder="1" applyAlignment="1">
      <alignment horizontal="center"/>
    </xf>
    <xf numFmtId="5" fontId="18" fillId="11" borderId="21" xfId="2" applyNumberFormat="1" applyFont="1" applyFill="1" applyBorder="1" applyAlignment="1">
      <alignment horizontal="center" vertical="center"/>
    </xf>
    <xf numFmtId="5" fontId="24" fillId="11" borderId="15" xfId="2" applyNumberFormat="1" applyFont="1" applyFill="1" applyBorder="1" applyAlignment="1">
      <alignment horizontal="center" vertical="center"/>
    </xf>
    <xf numFmtId="0" fontId="24" fillId="0" borderId="10" xfId="0" applyFont="1" applyBorder="1"/>
    <xf numFmtId="5" fontId="24" fillId="7" borderId="13" xfId="0" applyNumberFormat="1" applyFont="1" applyFill="1" applyBorder="1" applyAlignment="1">
      <alignment horizontal="center"/>
    </xf>
    <xf numFmtId="5" fontId="24" fillId="7" borderId="6" xfId="0" applyNumberFormat="1" applyFont="1" applyFill="1" applyBorder="1" applyAlignment="1">
      <alignment horizontal="center"/>
    </xf>
    <xf numFmtId="0" fontId="18" fillId="0" borderId="16" xfId="0" applyFont="1" applyBorder="1"/>
    <xf numFmtId="0" fontId="18" fillId="0" borderId="17" xfId="0" applyFont="1" applyBorder="1"/>
    <xf numFmtId="167" fontId="19" fillId="11" borderId="21" xfId="2" applyNumberFormat="1" applyFont="1" applyFill="1" applyBorder="1" applyAlignment="1">
      <alignment horizontal="center" vertical="center"/>
    </xf>
    <xf numFmtId="0" fontId="24" fillId="0" borderId="15" xfId="0" applyFont="1" applyFill="1" applyBorder="1"/>
    <xf numFmtId="0" fontId="24" fillId="0" borderId="12" xfId="0" applyFont="1" applyFill="1" applyBorder="1"/>
    <xf numFmtId="0" fontId="24" fillId="0" borderId="9" xfId="0" applyFont="1" applyFill="1" applyBorder="1"/>
    <xf numFmtId="0" fontId="24" fillId="0" borderId="3" xfId="0" applyFont="1" applyFill="1" applyBorder="1"/>
    <xf numFmtId="0" fontId="24" fillId="0" borderId="11" xfId="0" applyFont="1" applyFill="1" applyBorder="1"/>
    <xf numFmtId="5" fontId="24" fillId="0" borderId="10" xfId="0" applyNumberFormat="1" applyFont="1" applyFill="1" applyBorder="1" applyAlignment="1">
      <alignment horizontal="center"/>
    </xf>
    <xf numFmtId="5" fontId="24" fillId="0" borderId="6" xfId="0" applyNumberFormat="1" applyFont="1" applyFill="1" applyBorder="1" applyAlignment="1">
      <alignment horizontal="center"/>
    </xf>
    <xf numFmtId="5" fontId="24" fillId="0" borderId="10" xfId="2" applyNumberFormat="1" applyFont="1" applyFill="1" applyBorder="1" applyAlignment="1">
      <alignment horizontal="center" vertical="center"/>
    </xf>
    <xf numFmtId="5" fontId="24" fillId="0" borderId="15" xfId="2" applyNumberFormat="1" applyFont="1" applyFill="1" applyBorder="1" applyAlignment="1">
      <alignment horizontal="center" vertical="center"/>
    </xf>
    <xf numFmtId="5" fontId="24" fillId="0" borderId="9" xfId="0" applyNumberFormat="1" applyFont="1" applyFill="1" applyBorder="1" applyAlignment="1">
      <alignment horizontal="center"/>
    </xf>
    <xf numFmtId="5" fontId="24" fillId="0" borderId="5" xfId="0" applyNumberFormat="1" applyFont="1" applyFill="1" applyBorder="1" applyAlignment="1">
      <alignment horizontal="center"/>
    </xf>
    <xf numFmtId="0" fontId="24" fillId="11" borderId="9" xfId="0" applyFont="1" applyFill="1" applyBorder="1"/>
    <xf numFmtId="0" fontId="24" fillId="11" borderId="0" xfId="0" applyFont="1" applyFill="1" applyBorder="1"/>
    <xf numFmtId="5" fontId="18" fillId="7" borderId="17" xfId="0" applyNumberFormat="1" applyFont="1" applyFill="1" applyBorder="1" applyAlignment="1">
      <alignment horizontal="center"/>
    </xf>
    <xf numFmtId="5" fontId="18" fillId="15" borderId="17" xfId="0" applyNumberFormat="1" applyFont="1" applyFill="1" applyBorder="1" applyAlignment="1">
      <alignment horizontal="center"/>
    </xf>
    <xf numFmtId="5" fontId="18" fillId="10" borderId="17" xfId="2" applyNumberFormat="1" applyFont="1" applyFill="1" applyBorder="1" applyAlignment="1">
      <alignment horizontal="center" vertical="center"/>
    </xf>
    <xf numFmtId="5" fontId="24" fillId="10" borderId="12" xfId="2" applyNumberFormat="1" applyFont="1" applyFill="1" applyBorder="1" applyAlignment="1">
      <alignment horizontal="center" vertical="center"/>
    </xf>
    <xf numFmtId="5" fontId="24" fillId="11" borderId="3" xfId="0" applyNumberFormat="1" applyFont="1" applyFill="1" applyBorder="1" applyAlignment="1">
      <alignment horizontal="center"/>
    </xf>
    <xf numFmtId="5" fontId="24" fillId="7" borderId="15" xfId="0" applyNumberFormat="1" applyFont="1" applyFill="1" applyBorder="1" applyAlignment="1"/>
    <xf numFmtId="5" fontId="24" fillId="7" borderId="12" xfId="0" applyNumberFormat="1" applyFont="1" applyFill="1" applyBorder="1" applyAlignment="1"/>
    <xf numFmtId="43" fontId="18" fillId="7" borderId="21" xfId="2" applyNumberFormat="1" applyFont="1" applyFill="1" applyBorder="1" applyAlignment="1">
      <alignment horizontal="center" vertical="center"/>
    </xf>
    <xf numFmtId="9" fontId="23" fillId="0" borderId="10" xfId="3" applyFont="1" applyFill="1" applyBorder="1" applyAlignment="1">
      <alignment horizontal="center" vertical="center"/>
    </xf>
    <xf numFmtId="9" fontId="23" fillId="0" borderId="6" xfId="3" applyFont="1" applyFill="1" applyBorder="1" applyAlignment="1">
      <alignment horizontal="center" vertical="center"/>
    </xf>
    <xf numFmtId="0" fontId="18" fillId="7" borderId="13" xfId="6" applyFont="1" applyFill="1" applyBorder="1" applyAlignment="1">
      <alignment horizontal="left" vertical="center" indent="1"/>
    </xf>
    <xf numFmtId="0" fontId="27" fillId="7" borderId="6" xfId="6" applyFont="1" applyFill="1" applyBorder="1" applyAlignment="1">
      <alignment horizontal="left" vertical="center" indent="1"/>
    </xf>
    <xf numFmtId="0" fontId="11" fillId="0" borderId="5" xfId="0" applyFont="1" applyFill="1" applyBorder="1" applyAlignment="1">
      <alignment horizontal="left" indent="4"/>
    </xf>
    <xf numFmtId="0" fontId="18" fillId="0" borderId="5" xfId="0" applyFont="1" applyFill="1" applyBorder="1" applyAlignment="1">
      <alignment horizontal="left" vertical="center" indent="2"/>
    </xf>
    <xf numFmtId="5" fontId="16" fillId="2" borderId="0" xfId="0" applyNumberFormat="1" applyFont="1" applyFill="1" applyAlignment="1">
      <alignment vertical="center"/>
    </xf>
    <xf numFmtId="0" fontId="9" fillId="14" borderId="19" xfId="0" applyFont="1" applyFill="1" applyBorder="1" applyAlignment="1">
      <alignment horizontal="center" vertical="center" wrapText="1"/>
    </xf>
    <xf numFmtId="167" fontId="32" fillId="10" borderId="9" xfId="2" applyNumberFormat="1" applyFont="1" applyFill="1" applyBorder="1" applyAlignment="1">
      <alignment horizontal="center" vertical="center"/>
    </xf>
    <xf numFmtId="167" fontId="32" fillId="10" borderId="5" xfId="2" applyNumberFormat="1" applyFont="1" applyFill="1" applyBorder="1" applyAlignment="1">
      <alignment horizontal="center" vertical="center"/>
    </xf>
    <xf numFmtId="0" fontId="7" fillId="8" borderId="13" xfId="5" applyFont="1" applyFill="1" applyBorder="1" applyAlignment="1">
      <alignment horizontal="center" vertical="center"/>
    </xf>
    <xf numFmtId="0" fontId="7" fillId="8" borderId="6" xfId="5" applyFont="1" applyFill="1" applyBorder="1" applyAlignment="1">
      <alignment horizontal="center" vertical="center"/>
    </xf>
    <xf numFmtId="0" fontId="7" fillId="19" borderId="0" xfId="6" applyFont="1" applyFill="1" applyBorder="1" applyAlignment="1">
      <alignment horizontal="center" vertical="center"/>
    </xf>
    <xf numFmtId="0" fontId="7" fillId="19" borderId="3" xfId="6" applyFont="1" applyFill="1" applyBorder="1" applyAlignment="1">
      <alignment horizontal="center" vertical="center"/>
    </xf>
    <xf numFmtId="0" fontId="7" fillId="8" borderId="0" xfId="6" applyFont="1" applyFill="1" applyBorder="1" applyAlignment="1">
      <alignment horizontal="center" vertical="center"/>
    </xf>
    <xf numFmtId="5" fontId="24" fillId="7" borderId="15" xfId="0" applyNumberFormat="1" applyFont="1" applyFill="1" applyBorder="1" applyAlignment="1">
      <alignment horizontal="center"/>
    </xf>
    <xf numFmtId="5" fontId="24" fillId="7" borderId="12" xfId="0" applyNumberFormat="1" applyFont="1" applyFill="1" applyBorder="1" applyAlignment="1">
      <alignment horizontal="center"/>
    </xf>
    <xf numFmtId="0" fontId="7" fillId="8" borderId="15" xfId="5" applyFont="1" applyFill="1" applyBorder="1" applyAlignment="1">
      <alignment horizontal="center" vertical="center"/>
    </xf>
    <xf numFmtId="0" fontId="7" fillId="8" borderId="10" xfId="5" applyFont="1" applyFill="1" applyBorder="1" applyAlignment="1">
      <alignment horizontal="center" vertical="center"/>
    </xf>
    <xf numFmtId="0" fontId="7" fillId="18" borderId="0" xfId="6" applyFont="1" applyFill="1" applyBorder="1" applyAlignment="1">
      <alignment horizontal="center" vertical="center"/>
    </xf>
    <xf numFmtId="0" fontId="7" fillId="9" borderId="0" xfId="6" applyFont="1" applyFill="1" applyBorder="1" applyAlignment="1">
      <alignment horizontal="center" vertical="center"/>
    </xf>
    <xf numFmtId="0" fontId="7" fillId="9" borderId="3" xfId="6" applyFont="1" applyFill="1" applyBorder="1" applyAlignment="1">
      <alignment horizontal="center" vertical="center"/>
    </xf>
    <xf numFmtId="0" fontId="7" fillId="16" borderId="0" xfId="6" applyFont="1" applyFill="1" applyBorder="1" applyAlignment="1">
      <alignment horizontal="center" vertical="center"/>
    </xf>
    <xf numFmtId="0" fontId="7" fillId="16" borderId="3" xfId="6" applyFont="1" applyFill="1" applyBorder="1" applyAlignment="1">
      <alignment horizontal="center" vertical="center"/>
    </xf>
    <xf numFmtId="9" fontId="16" fillId="11" borderId="18" xfId="3" applyFont="1" applyFill="1" applyBorder="1" applyAlignment="1">
      <alignment horizontal="center" vertical="center"/>
    </xf>
    <xf numFmtId="17" fontId="24" fillId="20" borderId="7" xfId="0" applyNumberFormat="1" applyFont="1" applyFill="1" applyBorder="1" applyAlignment="1">
      <alignment horizontal="center" vertical="center"/>
    </xf>
    <xf numFmtId="170" fontId="16" fillId="10" borderId="5" xfId="2" applyNumberFormat="1" applyFont="1" applyFill="1" applyBorder="1" applyAlignment="1">
      <alignment horizontal="center" vertical="center"/>
    </xf>
    <xf numFmtId="170" fontId="16" fillId="10" borderId="3" xfId="2" applyNumberFormat="1" applyFont="1" applyFill="1" applyBorder="1" applyAlignment="1">
      <alignment horizontal="center" vertical="center"/>
    </xf>
  </cellXfs>
  <cellStyles count="73"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Milliers" xfId="1" builtinId="3"/>
    <cellStyle name="Milliers 2" xfId="50" xr:uid="{00000000-0005-0000-0000-000041000000}"/>
    <cellStyle name="Monétaire" xfId="2" builtinId="4"/>
    <cellStyle name="Normal" xfId="0" builtinId="0"/>
    <cellStyle name="Normal 2" xfId="4" xr:uid="{00000000-0005-0000-0000-000044000000}"/>
    <cellStyle name="Normal 3" xfId="49" xr:uid="{00000000-0005-0000-0000-000045000000}"/>
    <cellStyle name="Normal 4" xfId="6" xr:uid="{00000000-0005-0000-0000-000046000000}"/>
    <cellStyle name="Normal 5" xfId="5" xr:uid="{00000000-0005-0000-0000-000047000000}"/>
    <cellStyle name="Pourcentage" xfId="3" builtinId="5"/>
  </cellStyles>
  <dxfs count="0"/>
  <tableStyles count="0" defaultTableStyle="TableStyleMedium9" defaultPivotStyle="PivotStyleMedium7"/>
  <colors>
    <mruColors>
      <color rgb="FF3485D1"/>
      <color rgb="FFD7DCFF"/>
      <color rgb="FFD2D2FF"/>
      <color rgb="FFDACAFF"/>
      <color rgb="FFC2B8FF"/>
      <color rgb="FFB7B8FA"/>
      <color rgb="FFFCD3C0"/>
      <color rgb="FFA9AAE9"/>
      <color rgb="FF65B8FF"/>
      <color rgb="FF3A9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tilisateur Microsoft Office" id="{47251BE0-7D9A-6846-A271-1AF3F4C2B3B1}" userId="Utilisateur Microsoft Office" providerId="None"/>
</personList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8DE80-AE10-9645-9CD8-4EAD850A3C76}">
  <sheetPr>
    <tabColor theme="1"/>
  </sheetPr>
  <dimension ref="A1:DC81"/>
  <sheetViews>
    <sheetView showGridLines="0" zoomScale="80" zoomScaleNormal="80" zoomScalePageLayoutView="6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baseColWidth="10" defaultColWidth="0" defaultRowHeight="23" customHeight="1" zeroHeight="1" outlineLevelRow="1"/>
  <cols>
    <col min="1" max="1" width="3.83203125" style="1" bestFit="1" customWidth="1"/>
    <col min="2" max="2" width="84.6640625" style="1" customWidth="1"/>
    <col min="3" max="5" width="23.33203125" style="1" customWidth="1"/>
    <col min="6" max="6" width="4.83203125" style="1" customWidth="1"/>
    <col min="7" max="7" width="22" style="9" hidden="1" customWidth="1"/>
    <col min="8" max="8" width="22" style="1" hidden="1" customWidth="1"/>
    <col min="9" max="9" width="11.1640625" style="1" hidden="1" customWidth="1"/>
    <col min="10" max="10" width="10.83203125" style="1" hidden="1" customWidth="1"/>
    <col min="11" max="107" width="23.1640625" style="3" hidden="1" customWidth="1"/>
    <col min="108" max="16384" width="10.83203125" style="3" hidden="1"/>
  </cols>
  <sheetData>
    <row r="1" spans="1:10" ht="46" customHeight="1">
      <c r="A1" s="595" t="s">
        <v>303</v>
      </c>
      <c r="B1" s="595"/>
      <c r="C1" s="29" t="s">
        <v>77</v>
      </c>
      <c r="D1" s="29" t="s">
        <v>82</v>
      </c>
      <c r="E1" s="29" t="s">
        <v>81</v>
      </c>
      <c r="F1" s="490"/>
      <c r="I1" s="3"/>
      <c r="J1" s="3"/>
    </row>
    <row r="2" spans="1:10" ht="10" customHeight="1">
      <c r="A2" s="6"/>
      <c r="B2" s="19"/>
      <c r="C2" s="31"/>
      <c r="D2" s="31"/>
      <c r="E2" s="31"/>
      <c r="F2" s="2"/>
      <c r="I2" s="3"/>
      <c r="J2" s="3"/>
    </row>
    <row r="3" spans="1:10" s="305" customFormat="1" ht="23" customHeight="1">
      <c r="A3" s="301"/>
      <c r="B3" s="477" t="s">
        <v>288</v>
      </c>
      <c r="C3" s="489">
        <f>'CR Khépri Santé'!F3</f>
        <v>172207</v>
      </c>
      <c r="D3" s="489">
        <f>'CR Khépri Santé'!H3</f>
        <v>199999.99999999997</v>
      </c>
      <c r="E3" s="323">
        <f>'CR Khépri Santé'!J3</f>
        <v>220000.00000000003</v>
      </c>
      <c r="F3" s="491"/>
      <c r="G3" s="491"/>
      <c r="H3" s="304"/>
    </row>
    <row r="4" spans="1:10" s="305" customFormat="1" ht="23" customHeight="1">
      <c r="A4" s="301"/>
      <c r="B4" s="479" t="s">
        <v>136</v>
      </c>
      <c r="C4" s="583">
        <f>C3/C$11</f>
        <v>1</v>
      </c>
      <c r="D4" s="583">
        <f t="shared" ref="D4:E4" si="0">D3/D$11</f>
        <v>0.20463707614545601</v>
      </c>
      <c r="E4" s="584">
        <f t="shared" si="0"/>
        <v>0.10709452552257263</v>
      </c>
      <c r="F4" s="491"/>
      <c r="G4" s="491"/>
      <c r="H4" s="304"/>
    </row>
    <row r="5" spans="1:10" s="305" customFormat="1" ht="23" customHeight="1">
      <c r="A5" s="301"/>
      <c r="B5" s="478" t="s">
        <v>289</v>
      </c>
      <c r="C5" s="302">
        <f>'CR Khépri Formation'!C3</f>
        <v>0</v>
      </c>
      <c r="D5" s="302">
        <f>'CR Khépri Formation'!D3</f>
        <v>300360</v>
      </c>
      <c r="E5" s="312">
        <f>'CR Khépri Formation'!E3</f>
        <v>384980</v>
      </c>
      <c r="F5" s="491"/>
      <c r="G5" s="491"/>
      <c r="H5" s="304"/>
    </row>
    <row r="6" spans="1:10" s="305" customFormat="1" ht="23" customHeight="1">
      <c r="A6" s="301"/>
      <c r="B6" s="479" t="s">
        <v>136</v>
      </c>
      <c r="C6" s="583">
        <f>C5/C$11</f>
        <v>0</v>
      </c>
      <c r="D6" s="583">
        <f t="shared" ref="D6" si="1">D5/D$11</f>
        <v>0.30732396095524589</v>
      </c>
      <c r="E6" s="584">
        <f t="shared" ref="E6" si="2">E5/E$11</f>
        <v>0.18740568379854547</v>
      </c>
      <c r="F6" s="491"/>
      <c r="G6" s="491"/>
      <c r="H6" s="304"/>
    </row>
    <row r="7" spans="1:10" s="305" customFormat="1" ht="23" customHeight="1">
      <c r="A7" s="301"/>
      <c r="B7" s="478" t="s">
        <v>221</v>
      </c>
      <c r="C7" s="302">
        <f>'CR Visiapy'!C3</f>
        <v>0</v>
      </c>
      <c r="D7" s="302">
        <f>'CR Visiapy'!D3</f>
        <v>118299.99999999996</v>
      </c>
      <c r="E7" s="312">
        <f>'CR Visiapy'!E3</f>
        <v>409989.99999999983</v>
      </c>
      <c r="F7" s="491"/>
      <c r="G7" s="491"/>
      <c r="H7" s="304"/>
    </row>
    <row r="8" spans="1:10" s="305" customFormat="1" ht="23" customHeight="1">
      <c r="A8" s="301"/>
      <c r="B8" s="479" t="s">
        <v>136</v>
      </c>
      <c r="C8" s="583">
        <f>C7/C$11</f>
        <v>0</v>
      </c>
      <c r="D8" s="583">
        <f t="shared" ref="D8" si="3">D7/D$11</f>
        <v>0.1210428305400372</v>
      </c>
      <c r="E8" s="584">
        <f t="shared" ref="E8" si="4">E7/E$11</f>
        <v>0.19958038417727059</v>
      </c>
      <c r="F8" s="491"/>
      <c r="G8" s="491"/>
      <c r="H8" s="304"/>
    </row>
    <row r="9" spans="1:10" s="305" customFormat="1" ht="23" customHeight="1">
      <c r="A9" s="301"/>
      <c r="B9" s="478" t="s">
        <v>290</v>
      </c>
      <c r="C9" s="302">
        <f>'CR Pôle Santé'!C3</f>
        <v>0</v>
      </c>
      <c r="D9" s="302">
        <f>'CR Pôle Santé'!D3</f>
        <v>358680</v>
      </c>
      <c r="E9" s="312">
        <f>'CR Pôle Santé'!E3</f>
        <v>1039290</v>
      </c>
      <c r="F9" s="491"/>
      <c r="G9" s="491"/>
      <c r="H9" s="304"/>
    </row>
    <row r="10" spans="1:10" s="305" customFormat="1" ht="23" customHeight="1">
      <c r="A10" s="301"/>
      <c r="B10" s="479" t="s">
        <v>136</v>
      </c>
      <c r="C10" s="583">
        <f>C9/C$11</f>
        <v>0</v>
      </c>
      <c r="D10" s="583">
        <f t="shared" ref="D10" si="5">D9/D$11</f>
        <v>0.36699613235926087</v>
      </c>
      <c r="E10" s="584">
        <f t="shared" ref="E10" si="6">E9/E$11</f>
        <v>0.50591940650161138</v>
      </c>
      <c r="F10" s="491"/>
      <c r="G10" s="491"/>
      <c r="H10" s="304"/>
    </row>
    <row r="11" spans="1:10" ht="23" customHeight="1">
      <c r="A11" s="593">
        <v>1</v>
      </c>
      <c r="B11" s="69" t="s">
        <v>291</v>
      </c>
      <c r="C11" s="71">
        <f>C3+C5+C7+C9</f>
        <v>172207</v>
      </c>
      <c r="D11" s="71">
        <f t="shared" ref="D11:E11" si="7">D3+D5+D7+D9</f>
        <v>977340</v>
      </c>
      <c r="E11" s="70">
        <f t="shared" si="7"/>
        <v>2054259.9999999998</v>
      </c>
      <c r="F11" s="492"/>
      <c r="G11" s="110"/>
      <c r="H11" s="74"/>
      <c r="I11" s="3"/>
      <c r="J11" s="3"/>
    </row>
    <row r="12" spans="1:10" s="20" customFormat="1" ht="23" customHeight="1">
      <c r="A12" s="594"/>
      <c r="B12" s="75" t="s">
        <v>16</v>
      </c>
      <c r="C12" s="77"/>
      <c r="D12" s="77">
        <f>IFERROR(D11/C11-1,"-")</f>
        <v>4.675379049632129</v>
      </c>
      <c r="E12" s="76">
        <f>IFERROR(E11/D11-1,"-")</f>
        <v>1.1018888002128224</v>
      </c>
      <c r="F12" s="493"/>
      <c r="G12" s="495"/>
      <c r="H12" s="80"/>
    </row>
    <row r="13" spans="1:10" s="305" customFormat="1" ht="23" customHeight="1">
      <c r="A13" s="301"/>
      <c r="B13" s="477" t="s">
        <v>39</v>
      </c>
      <c r="C13" s="489">
        <f>'CR Khépri Santé'!F7+'CR Khépri Formation'!C9+'CR Visiapy'!C9+'CR Pôle Santé'!C9+'CR Khépri Formation'!C6+'CR Pôle Santé'!C6+'CR Visiapy'!C7+'CR Khépri Formation'!C5</f>
        <v>-86320</v>
      </c>
      <c r="D13" s="489">
        <f>'CR Khépri Santé'!H7+'CR Khépri Formation'!D9+'CR Visiapy'!D9+'CR Pôle Santé'!D9+'CR Khépri Formation'!D6+'CR Pôle Santé'!D6+'CR Visiapy'!D7+'CR Khépri Formation'!D5</f>
        <v>-269783.66666666669</v>
      </c>
      <c r="E13" s="323">
        <f>'CR Khépri Santé'!J7+'CR Khépri Formation'!E9+'CR Visiapy'!E9+'CR Pôle Santé'!E9+'CR Khépri Formation'!E6+'CR Pôle Santé'!E6+'CR Visiapy'!E7+'CR Khépri Formation'!E5</f>
        <v>-448922</v>
      </c>
      <c r="F13" s="491"/>
      <c r="G13" s="491"/>
      <c r="H13" s="304"/>
    </row>
    <row r="14" spans="1:10" s="305" customFormat="1" ht="23" customHeight="1" outlineLevel="1">
      <c r="A14" s="301"/>
      <c r="B14" s="479" t="s">
        <v>51</v>
      </c>
      <c r="C14" s="583">
        <f>C13/C$11</f>
        <v>-0.50125720789514949</v>
      </c>
      <c r="D14" s="583">
        <f t="shared" ref="D14:E14" si="8">D13/D$11</f>
        <v>-0.27603870369233502</v>
      </c>
      <c r="E14" s="584">
        <f t="shared" si="8"/>
        <v>-0.21853222084838339</v>
      </c>
      <c r="F14" s="491"/>
      <c r="G14" s="491"/>
      <c r="H14" s="304"/>
    </row>
    <row r="15" spans="1:10" s="305" customFormat="1" ht="23" customHeight="1">
      <c r="A15" s="301"/>
      <c r="B15" s="477" t="s">
        <v>292</v>
      </c>
      <c r="C15" s="489">
        <f>'CR Khépri Santé'!F8+'CR Visiapy'!C8+'CR Pôle Santé'!C10+'CR Pôle Santé'!C5</f>
        <v>-32848</v>
      </c>
      <c r="D15" s="489">
        <f>'CR Khépri Santé'!H8+'CR Visiapy'!D8+'CR Pôle Santé'!D10+'CR Pôle Santé'!D5</f>
        <v>-444721.6</v>
      </c>
      <c r="E15" s="323">
        <f>'CR Khépri Santé'!J8+'CR Visiapy'!E8+'CR Pôle Santé'!E10+'CR Pôle Santé'!E5</f>
        <v>-1174648.8000000003</v>
      </c>
      <c r="F15" s="491"/>
      <c r="G15" s="491"/>
      <c r="H15" s="304"/>
    </row>
    <row r="16" spans="1:10" s="305" customFormat="1" ht="23" customHeight="1" outlineLevel="1">
      <c r="A16" s="301"/>
      <c r="B16" s="479" t="s">
        <v>51</v>
      </c>
      <c r="C16" s="583">
        <f>C15/C$11</f>
        <v>-0.19074718217029504</v>
      </c>
      <c r="D16" s="583">
        <f t="shared" ref="D16" si="9">D15/D$11</f>
        <v>-0.45503263961364515</v>
      </c>
      <c r="E16" s="584">
        <f t="shared" ref="E16" si="10">E15/E$11</f>
        <v>-0.57181116314390601</v>
      </c>
      <c r="F16" s="491"/>
      <c r="G16" s="491"/>
      <c r="H16" s="304"/>
    </row>
    <row r="17" spans="1:10" s="305" customFormat="1" ht="23" customHeight="1">
      <c r="A17" s="301"/>
      <c r="B17" s="477" t="s">
        <v>40</v>
      </c>
      <c r="C17" s="489">
        <f>'CR Khépri Santé'!F9+'CR Khépri Formation'!C10+'CR Visiapy'!C10+'CR Pôle Santé'!C11</f>
        <v>-7791.9999999999991</v>
      </c>
      <c r="D17" s="489">
        <f>'CR Khépri Santé'!H9+'CR Khépri Formation'!D10+'CR Visiapy'!D10+'CR Pôle Santé'!D11</f>
        <v>-15597</v>
      </c>
      <c r="E17" s="323">
        <f>'CR Khépri Santé'!J9+'CR Khépri Formation'!E10+'CR Visiapy'!E10+'CR Pôle Santé'!E11</f>
        <v>-24500</v>
      </c>
      <c r="F17" s="491"/>
      <c r="G17" s="491"/>
      <c r="H17" s="304"/>
    </row>
    <row r="18" spans="1:10" s="305" customFormat="1" ht="23" customHeight="1" outlineLevel="1">
      <c r="A18" s="301"/>
      <c r="B18" s="479" t="s">
        <v>51</v>
      </c>
      <c r="C18" s="583">
        <f>C17/C$11</f>
        <v>-4.5247870295632577E-2</v>
      </c>
      <c r="D18" s="583">
        <f t="shared" ref="D18" si="11">D17/D$11</f>
        <v>-1.5958622383203388E-2</v>
      </c>
      <c r="E18" s="584">
        <f t="shared" ref="E18" si="12">E17/E$11</f>
        <v>-1.192643579683195E-2</v>
      </c>
      <c r="F18" s="491"/>
      <c r="G18" s="491"/>
      <c r="H18" s="304"/>
    </row>
    <row r="19" spans="1:10" ht="23" customHeight="1">
      <c r="A19" s="593">
        <v>2</v>
      </c>
      <c r="B19" s="69" t="s">
        <v>8</v>
      </c>
      <c r="C19" s="71">
        <f>C11+SUM(C13:C17)</f>
        <v>45246.307995609925</v>
      </c>
      <c r="D19" s="71">
        <f t="shared" ref="D19" si="13">D11+SUM(D13:D17)</f>
        <v>247237.00226198998</v>
      </c>
      <c r="E19" s="70">
        <f>E11+SUM(E13:E17)</f>
        <v>406188.40965661546</v>
      </c>
      <c r="F19" s="492"/>
      <c r="G19" s="110"/>
      <c r="H19" s="74"/>
      <c r="I19" s="3"/>
      <c r="J19" s="3"/>
    </row>
    <row r="20" spans="1:10" s="20" customFormat="1" ht="23" customHeight="1">
      <c r="A20" s="594"/>
      <c r="B20" s="75" t="s">
        <v>51</v>
      </c>
      <c r="C20" s="77">
        <f>IFERROR(C19/C$11,"-")</f>
        <v>0.26274372119373735</v>
      </c>
      <c r="D20" s="77">
        <f t="shared" ref="D20:E20" si="14">IFERROR(D19/D$11,"-")</f>
        <v>0.25296928628930565</v>
      </c>
      <c r="E20" s="76">
        <f t="shared" si="14"/>
        <v>0.1977297954770163</v>
      </c>
      <c r="F20" s="493"/>
      <c r="G20" s="495"/>
      <c r="H20" s="80"/>
    </row>
    <row r="21" spans="1:10" s="305" customFormat="1" ht="23" customHeight="1">
      <c r="A21" s="301"/>
      <c r="B21" s="478" t="s">
        <v>113</v>
      </c>
      <c r="C21" s="312">
        <f>'CR Khépri Santé'!F12+'CR Pôle Santé'!C14</f>
        <v>0</v>
      </c>
      <c r="D21" s="312">
        <f>'CR Khépri Santé'!H12+'CR Pôle Santé'!D14</f>
        <v>122207</v>
      </c>
      <c r="E21" s="312">
        <f>'CR Khépri Santé'!J12+'CR Pôle Santé'!E14</f>
        <v>19733</v>
      </c>
      <c r="F21" s="491"/>
      <c r="G21" s="491"/>
      <c r="H21" s="304"/>
    </row>
    <row r="22" spans="1:10" s="305" customFormat="1" ht="23" customHeight="1">
      <c r="A22" s="301"/>
      <c r="B22" s="478" t="s">
        <v>104</v>
      </c>
      <c r="C22" s="312">
        <f>'CR Khépri Santé'!F13+'CR Khépri Formation'!C13+'CR Visiapy'!C13+'CR Pôle Santé'!C15</f>
        <v>-20408.833333333332</v>
      </c>
      <c r="D22" s="312">
        <f>'CR Khépri Santé'!H13+'CR Khépri Formation'!D13+'CR Visiapy'!D13+'CR Pôle Santé'!D15</f>
        <v>-54197</v>
      </c>
      <c r="E22" s="312">
        <f>'CR Khépri Santé'!J13+'CR Khépri Formation'!E13+'CR Visiapy'!E13+'CR Pôle Santé'!E15</f>
        <v>-58741.299999999996</v>
      </c>
      <c r="F22" s="491"/>
      <c r="G22" s="491"/>
      <c r="H22" s="304"/>
    </row>
    <row r="23" spans="1:10" s="305" customFormat="1" ht="23" customHeight="1">
      <c r="A23" s="301"/>
      <c r="B23" s="478" t="s">
        <v>105</v>
      </c>
      <c r="C23" s="312">
        <f>'CR Khépri Santé'!F14+'CR Khépri Formation'!C14+'CR Visiapy'!C14+'CR Pôle Santé'!C16</f>
        <v>0</v>
      </c>
      <c r="D23" s="312">
        <f>'CR Khépri Santé'!H14+'CR Khépri Formation'!D14+'CR Visiapy'!D14+'CR Pôle Santé'!D16</f>
        <v>0</v>
      </c>
      <c r="E23" s="312">
        <f>'CR Khépri Santé'!J14+'CR Khépri Formation'!E14+'CR Visiapy'!E14+'CR Pôle Santé'!E16</f>
        <v>0</v>
      </c>
      <c r="F23" s="491"/>
      <c r="G23" s="491"/>
      <c r="H23" s="304"/>
    </row>
    <row r="24" spans="1:10" s="305" customFormat="1" ht="23" customHeight="1">
      <c r="A24" s="301"/>
      <c r="B24" s="478" t="s">
        <v>106</v>
      </c>
      <c r="C24" s="312">
        <f>'CR Khépri Santé'!F15+'CR Khépri Formation'!C15+'CR Visiapy'!C15+'CR Pôle Santé'!C17</f>
        <v>1000.0000000000001</v>
      </c>
      <c r="D24" s="312">
        <f>'CR Khépri Santé'!H15+'CR Khépri Formation'!D15+'CR Visiapy'!D15+'CR Pôle Santé'!D17</f>
        <v>0</v>
      </c>
      <c r="E24" s="312">
        <f>'CR Khépri Santé'!J15+'CR Khépri Formation'!E15+'CR Visiapy'!E15+'CR Pôle Santé'!E17</f>
        <v>3000</v>
      </c>
      <c r="F24" s="491"/>
      <c r="G24" s="491"/>
      <c r="H24" s="304"/>
    </row>
    <row r="25" spans="1:10" s="24" customFormat="1" ht="23" customHeight="1">
      <c r="A25" s="23"/>
      <c r="B25" s="479" t="s">
        <v>110</v>
      </c>
      <c r="C25" s="324">
        <f>'CR Khépri Santé'!F16+'CR Khépri Formation'!C16+'CR Visiapy'!C16+'CR Pôle Santé'!C18</f>
        <v>0</v>
      </c>
      <c r="D25" s="324">
        <f>'CR Khépri Santé'!H16+'CR Khépri Formation'!D16+'CR Visiapy'!D16+'CR Pôle Santé'!D18</f>
        <v>0</v>
      </c>
      <c r="E25" s="324">
        <f>'CR Khépri Santé'!J16+'CR Khépri Formation'!E16+'CR Visiapy'!E16+'CR Pôle Santé'!E18</f>
        <v>0</v>
      </c>
      <c r="F25" s="494"/>
      <c r="G25" s="161"/>
      <c r="H25" s="113"/>
    </row>
    <row r="26" spans="1:10" ht="23" customHeight="1">
      <c r="A26" s="593">
        <v>3</v>
      </c>
      <c r="B26" s="481" t="s">
        <v>85</v>
      </c>
      <c r="C26" s="71">
        <f>C19+SUM(C21:C25)</f>
        <v>25837.474662276592</v>
      </c>
      <c r="D26" s="71">
        <f t="shared" ref="D26" si="15">D19+SUM(D21:D25)</f>
        <v>315247.00226198998</v>
      </c>
      <c r="E26" s="70">
        <f>E19+SUM(E21:E25)</f>
        <v>370180.10965661547</v>
      </c>
      <c r="F26" s="492"/>
      <c r="G26" s="110"/>
      <c r="H26" s="74"/>
      <c r="I26" s="3"/>
      <c r="J26" s="3"/>
    </row>
    <row r="27" spans="1:10" s="20" customFormat="1" ht="23" customHeight="1">
      <c r="A27" s="594"/>
      <c r="B27" s="75" t="s">
        <v>51</v>
      </c>
      <c r="C27" s="77">
        <f t="shared" ref="C27:E27" si="16">IFERROR(C26/C$11,"-")</f>
        <v>0.15003730778816537</v>
      </c>
      <c r="D27" s="77">
        <f t="shared" si="16"/>
        <v>0.32255612403256795</v>
      </c>
      <c r="E27" s="76">
        <f t="shared" si="16"/>
        <v>0.18020119637076881</v>
      </c>
      <c r="F27" s="493"/>
      <c r="G27" s="495"/>
      <c r="H27" s="92"/>
    </row>
    <row r="28" spans="1:10" s="24" customFormat="1" ht="23" customHeight="1" outlineLevel="1">
      <c r="A28" s="23"/>
      <c r="B28" s="482" t="s">
        <v>28</v>
      </c>
      <c r="C28" s="122">
        <v>0</v>
      </c>
      <c r="D28" s="122">
        <v>0</v>
      </c>
      <c r="E28" s="314">
        <v>0</v>
      </c>
      <c r="F28" s="190"/>
      <c r="G28" s="161"/>
      <c r="H28" s="113"/>
    </row>
    <row r="29" spans="1:10" s="24" customFormat="1" ht="23" customHeight="1" outlineLevel="1">
      <c r="A29" s="23"/>
      <c r="B29" s="483" t="s">
        <v>4</v>
      </c>
      <c r="C29" s="122">
        <f>'CR Khépri Santé'!F20</f>
        <v>-1953.138095238095</v>
      </c>
      <c r="D29" s="122">
        <f>'CR Khépri Santé'!H20</f>
        <v>-2465.0299999999993</v>
      </c>
      <c r="E29" s="314">
        <f>'CR Khépri Santé'!J20</f>
        <v>-1906.1185714285702</v>
      </c>
      <c r="F29" s="161"/>
      <c r="G29" s="161"/>
      <c r="H29" s="113"/>
    </row>
    <row r="30" spans="1:10" s="310" customFormat="1" ht="23" customHeight="1">
      <c r="A30" s="308"/>
      <c r="B30" s="484" t="s">
        <v>9</v>
      </c>
      <c r="C30" s="133">
        <f>C28+C29</f>
        <v>-1953.138095238095</v>
      </c>
      <c r="D30" s="133">
        <f t="shared" ref="D30:E30" si="17">D28+D29</f>
        <v>-2465.0299999999993</v>
      </c>
      <c r="E30" s="132">
        <f t="shared" si="17"/>
        <v>-1906.1185714285702</v>
      </c>
      <c r="F30" s="215"/>
      <c r="G30" s="496"/>
      <c r="H30" s="309"/>
    </row>
    <row r="31" spans="1:10" ht="23" customHeight="1">
      <c r="A31" s="593">
        <v>4</v>
      </c>
      <c r="B31" s="69" t="s">
        <v>10</v>
      </c>
      <c r="C31" s="71">
        <f>C26+C30</f>
        <v>23884.336567038496</v>
      </c>
      <c r="D31" s="71">
        <f t="shared" ref="D31:E31" si="18">D26+D30</f>
        <v>312781.97226198995</v>
      </c>
      <c r="E31" s="70">
        <f t="shared" si="18"/>
        <v>368273.99108518689</v>
      </c>
      <c r="F31" s="492"/>
      <c r="G31" s="110"/>
      <c r="H31" s="74"/>
      <c r="I31" s="3"/>
      <c r="J31" s="3"/>
    </row>
    <row r="32" spans="1:10" s="20" customFormat="1" ht="23" customHeight="1">
      <c r="A32" s="594"/>
      <c r="B32" s="480" t="s">
        <v>51</v>
      </c>
      <c r="C32" s="77">
        <f t="shared" ref="C32:E32" si="19">IFERROR(C31/C$11,"-")</f>
        <v>0.13869550347569201</v>
      </c>
      <c r="D32" s="77">
        <f t="shared" si="19"/>
        <v>0.32003394137351376</v>
      </c>
      <c r="E32" s="76">
        <f t="shared" si="19"/>
        <v>0.17927331062532831</v>
      </c>
      <c r="F32" s="493"/>
      <c r="G32" s="495"/>
      <c r="H32" s="92"/>
    </row>
    <row r="33" spans="1:10" s="24" customFormat="1" ht="23" customHeight="1" outlineLevel="1">
      <c r="A33" s="23"/>
      <c r="B33" s="485" t="s">
        <v>15</v>
      </c>
      <c r="C33" s="216">
        <f>'CR Khépri Santé'!F24+'CR Khépri Formation'!C24+'CR Visiapy'!C24+'CR Pôle Santé'!C26</f>
        <v>0</v>
      </c>
      <c r="D33" s="474">
        <f>'CR Khépri Santé'!H24+'CR Khépri Formation'!D24+'CR Visiapy'!D24+'CR Pôle Santé'!D26</f>
        <v>0</v>
      </c>
      <c r="E33" s="474">
        <f>'CR Khépri Santé'!J24+'CR Khépri Formation'!E24+'CR Visiapy'!E24+'CR Pôle Santé'!E26</f>
        <v>0</v>
      </c>
      <c r="F33" s="216"/>
      <c r="G33" s="161"/>
      <c r="H33" s="113"/>
    </row>
    <row r="34" spans="1:10" s="24" customFormat="1" ht="23" customHeight="1" outlineLevel="1">
      <c r="A34" s="23"/>
      <c r="B34" s="486" t="s">
        <v>6</v>
      </c>
      <c r="C34" s="216">
        <f>'CR Khépri Santé'!F25+'CR Khépri Formation'!C25+'CR Visiapy'!C25+'CR Pôle Santé'!C27</f>
        <v>0</v>
      </c>
      <c r="D34" s="313">
        <f>'CR Khépri Santé'!H25+'CR Khépri Formation'!D25+'CR Visiapy'!D25+'CR Pôle Santé'!D27</f>
        <v>0</v>
      </c>
      <c r="E34" s="313">
        <f>'CR Khépri Santé'!J25+'CR Khépri Formation'!E25+'CR Visiapy'!E25+'CR Pôle Santé'!E27</f>
        <v>-3000</v>
      </c>
      <c r="F34" s="216"/>
      <c r="G34" s="161"/>
      <c r="H34" s="113"/>
    </row>
    <row r="35" spans="1:10" s="24" customFormat="1" ht="23" customHeight="1">
      <c r="A35" s="217">
        <v>6</v>
      </c>
      <c r="B35" s="487" t="s">
        <v>11</v>
      </c>
      <c r="C35" s="215">
        <f>C33+C34</f>
        <v>0</v>
      </c>
      <c r="D35" s="132">
        <f t="shared" ref="D35:E35" si="20">D33+D34</f>
        <v>0</v>
      </c>
      <c r="E35" s="132">
        <f t="shared" si="20"/>
        <v>-3000</v>
      </c>
      <c r="F35" s="215"/>
      <c r="G35" s="161"/>
      <c r="H35" s="113"/>
    </row>
    <row r="36" spans="1:10" ht="23" customHeight="1">
      <c r="B36" s="488" t="s">
        <v>42</v>
      </c>
      <c r="C36" s="216">
        <f>'CR Khépri Santé'!F27+'CR Khépri Formation'!C27+'CR Visiapy'!C27+'CR Pôle Santé'!C29</f>
        <v>0</v>
      </c>
      <c r="D36" s="313">
        <f>'CR Khépri Santé'!H27+'CR Khépri Formation'!D27+'CR Visiapy'!D27+'CR Pôle Santé'!D29</f>
        <v>0</v>
      </c>
      <c r="E36" s="313">
        <f>'CR Khépri Santé'!J27+'CR Khépri Formation'!E27+'CR Visiapy'!E27+'CR Pôle Santé'!E29</f>
        <v>0</v>
      </c>
      <c r="F36" s="130"/>
      <c r="G36" s="110"/>
      <c r="H36" s="74"/>
      <c r="I36" s="3"/>
      <c r="J36" s="3"/>
    </row>
    <row r="37" spans="1:10" s="24" customFormat="1" ht="23" customHeight="1">
      <c r="A37" s="23"/>
      <c r="B37" s="479" t="s">
        <v>64</v>
      </c>
      <c r="C37" s="216">
        <f>'CR Khépri Santé'!F28+'CR Khépri Formation'!C28+'CR Visiapy'!C28+'CR Pôle Santé'!C30</f>
        <v>-3582.7542857142848</v>
      </c>
      <c r="D37" s="475">
        <f>'CR Khépri Santé'!H28+'CR Khépri Formation'!D28+'CR Visiapy'!D28+'CR Pôle Santé'!D30</f>
        <v>-97041.435833333351</v>
      </c>
      <c r="E37" s="475">
        <f>'CR Khépri Santé'!J28+'CR Khépri Formation'!E28+'CR Visiapy'!E28+'CR Pôle Santé'!E30</f>
        <v>-121601.14601428574</v>
      </c>
      <c r="F37" s="216"/>
      <c r="G37" s="161"/>
      <c r="H37" s="113"/>
    </row>
    <row r="38" spans="1:10" ht="23" customHeight="1">
      <c r="A38" s="593">
        <v>5</v>
      </c>
      <c r="B38" s="481" t="s">
        <v>12</v>
      </c>
      <c r="C38" s="71">
        <f>C31+SUM(C35:C37)</f>
        <v>20301.582281324212</v>
      </c>
      <c r="D38" s="71">
        <f t="shared" ref="D38" si="21">D31+SUM(D35:D37)</f>
        <v>215740.5364286566</v>
      </c>
      <c r="E38" s="70">
        <f>E31+SUM(E35:E37)</f>
        <v>243672.84507090115</v>
      </c>
      <c r="F38" s="492"/>
      <c r="G38" s="110"/>
      <c r="H38" s="74"/>
      <c r="I38" s="3"/>
      <c r="J38" s="3"/>
    </row>
    <row r="39" spans="1:10" s="20" customFormat="1" ht="23" customHeight="1">
      <c r="A39" s="594"/>
      <c r="B39" s="75" t="s">
        <v>51</v>
      </c>
      <c r="C39" s="77">
        <f>IF(ISERROR(C38/C11),"-",C38/C11)</f>
        <v>0.1178905751875604</v>
      </c>
      <c r="D39" s="77">
        <f>IF(ISERROR(D38/D11),"-",D38/D11)</f>
        <v>0.22074256290406266</v>
      </c>
      <c r="E39" s="76">
        <f>IF(ISERROR(E38/E11),"-",E38/E11)</f>
        <v>0.11861830784365231</v>
      </c>
      <c r="F39" s="493"/>
      <c r="G39" s="495"/>
      <c r="H39" s="80"/>
    </row>
    <row r="40" spans="1:10" ht="23" customHeight="1">
      <c r="B40" s="74"/>
      <c r="C40" s="589"/>
      <c r="D40" s="589"/>
      <c r="E40" s="589"/>
      <c r="F40" s="110"/>
      <c r="G40" s="110"/>
      <c r="H40" s="74"/>
      <c r="I40" s="74"/>
      <c r="J40" s="74"/>
    </row>
    <row r="41" spans="1:10" ht="23" hidden="1" customHeight="1">
      <c r="B41" s="74"/>
      <c r="C41" s="589"/>
      <c r="D41" s="589"/>
      <c r="E41" s="589"/>
      <c r="F41" s="110"/>
      <c r="G41" s="110"/>
      <c r="H41" s="74"/>
      <c r="I41" s="74"/>
      <c r="J41" s="74"/>
    </row>
    <row r="42" spans="1:10" ht="23" hidden="1" customHeight="1">
      <c r="B42" s="74"/>
      <c r="C42" s="589"/>
      <c r="D42" s="589"/>
      <c r="E42" s="589"/>
      <c r="F42" s="110"/>
      <c r="G42" s="110"/>
      <c r="H42" s="74"/>
      <c r="I42" s="74"/>
      <c r="J42" s="74"/>
    </row>
    <row r="43" spans="1:10" ht="23" hidden="1" customHeight="1">
      <c r="B43" s="74"/>
      <c r="C43" s="589"/>
      <c r="D43" s="589"/>
      <c r="E43" s="589"/>
      <c r="F43" s="110"/>
      <c r="G43" s="110"/>
      <c r="H43" s="74"/>
      <c r="I43" s="74"/>
      <c r="J43" s="74"/>
    </row>
    <row r="44" spans="1:10" ht="23" hidden="1" customHeight="1">
      <c r="B44" s="74"/>
      <c r="C44" s="589"/>
      <c r="D44" s="589"/>
      <c r="E44" s="589"/>
      <c r="F44" s="110"/>
      <c r="G44" s="110"/>
      <c r="H44" s="74"/>
      <c r="I44" s="74"/>
      <c r="J44" s="74"/>
    </row>
    <row r="45" spans="1:10" ht="23" hidden="1" customHeight="1"/>
    <row r="46" spans="1:10" ht="23" hidden="1" customHeight="1">
      <c r="C46" s="18"/>
      <c r="D46" s="18"/>
      <c r="E46" s="18"/>
    </row>
    <row r="47" spans="1:10" ht="23" hidden="1" customHeight="1">
      <c r="C47" s="15"/>
      <c r="D47" s="15"/>
      <c r="E47" s="15"/>
    </row>
    <row r="48" spans="1:10" ht="23" hidden="1" customHeight="1"/>
    <row r="49" spans="1:71" ht="23" hidden="1" customHeight="1"/>
    <row r="50" spans="1:71" ht="23" hidden="1" customHeight="1"/>
    <row r="51" spans="1:71" ht="23" hidden="1" customHeight="1"/>
    <row r="52" spans="1:71" ht="23" hidden="1" customHeight="1">
      <c r="A52" s="3"/>
      <c r="B52" s="3"/>
      <c r="C52" s="15"/>
      <c r="D52" s="15"/>
      <c r="E52" s="15"/>
      <c r="F52" s="3"/>
      <c r="G52" s="45"/>
      <c r="H52" s="3"/>
      <c r="I52" s="3"/>
      <c r="J52" s="3"/>
    </row>
    <row r="53" spans="1:71" ht="23" hidden="1" customHeight="1"/>
    <row r="54" spans="1:71" ht="23" hidden="1" customHeight="1">
      <c r="A54" s="3"/>
      <c r="B54" s="3"/>
      <c r="C54" s="15"/>
      <c r="D54" s="15"/>
      <c r="E54" s="15"/>
      <c r="F54" s="3"/>
      <c r="G54" s="45"/>
      <c r="H54" s="3"/>
      <c r="I54" s="3"/>
      <c r="J54" s="3"/>
    </row>
    <row r="55" spans="1:71" ht="23" hidden="1" customHeight="1"/>
    <row r="56" spans="1:71" ht="23" hidden="1" customHeight="1"/>
    <row r="57" spans="1:71" ht="23" hidden="1" customHeight="1"/>
    <row r="58" spans="1:71" ht="23" hidden="1" customHeight="1"/>
    <row r="59" spans="1:71" ht="23" hidden="1" customHeight="1"/>
    <row r="60" spans="1:71" s="1" customFormat="1" ht="23" hidden="1" customHeight="1">
      <c r="G60" s="9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</row>
    <row r="61" spans="1:71" s="1" customFormat="1" ht="23" hidden="1" customHeight="1">
      <c r="G61" s="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</row>
    <row r="62" spans="1:71" s="1" customFormat="1" ht="23" hidden="1" customHeight="1">
      <c r="G62" s="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</row>
    <row r="63" spans="1:71" s="1" customFormat="1" ht="23" hidden="1" customHeight="1">
      <c r="G63" s="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</row>
    <row r="64" spans="1:71" s="1" customFormat="1" ht="23" hidden="1" customHeight="1">
      <c r="G64" s="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</row>
    <row r="65" spans="1:71" s="1" customFormat="1" ht="23" hidden="1" customHeight="1">
      <c r="G65" s="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</row>
    <row r="66" spans="1:71" s="1" customFormat="1" ht="23" hidden="1" customHeight="1">
      <c r="G66" s="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</row>
    <row r="67" spans="1:71" s="1" customFormat="1" ht="23" hidden="1" customHeight="1">
      <c r="G67" s="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</row>
    <row r="68" spans="1:71" s="1" customFormat="1" ht="23" hidden="1" customHeight="1">
      <c r="G68" s="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 s="1" customFormat="1" ht="23" hidden="1" customHeight="1">
      <c r="G69" s="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</row>
    <row r="70" spans="1:71" s="1" customFormat="1" ht="23" hidden="1" customHeight="1">
      <c r="G70" s="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</row>
    <row r="71" spans="1:71" s="1" customFormat="1" ht="23" hidden="1" customHeight="1">
      <c r="G71" s="9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</row>
    <row r="72" spans="1:71" ht="23" hidden="1" customHeight="1">
      <c r="A72" s="3"/>
      <c r="B72" s="3"/>
      <c r="C72" s="3"/>
      <c r="D72" s="3"/>
      <c r="E72" s="3"/>
      <c r="F72" s="3"/>
    </row>
    <row r="73" spans="1:71" ht="23" hidden="1" customHeight="1">
      <c r="A73" s="3"/>
      <c r="B73" s="3"/>
      <c r="C73" s="3"/>
      <c r="D73" s="3"/>
      <c r="E73" s="3"/>
      <c r="F73" s="3"/>
    </row>
    <row r="74" spans="1:71" ht="23" hidden="1" customHeight="1">
      <c r="A74" s="3"/>
      <c r="B74" s="3"/>
      <c r="C74" s="3"/>
      <c r="D74" s="3"/>
      <c r="E74" s="3"/>
      <c r="F74" s="3"/>
    </row>
    <row r="75" spans="1:71" ht="23" hidden="1" customHeight="1">
      <c r="A75" s="3"/>
      <c r="B75" s="3"/>
      <c r="C75" s="3"/>
      <c r="D75" s="3"/>
      <c r="E75" s="3"/>
      <c r="F75" s="3"/>
    </row>
    <row r="76" spans="1:71" ht="23" hidden="1" customHeight="1">
      <c r="A76" s="3"/>
      <c r="B76" s="3"/>
      <c r="C76" s="3"/>
      <c r="D76" s="3"/>
      <c r="E76" s="3"/>
      <c r="F76" s="3"/>
    </row>
    <row r="77" spans="1:71" ht="23" hidden="1" customHeight="1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71" ht="23" hidden="1" customHeight="1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71" ht="23" hidden="1" customHeight="1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71" ht="23" hidden="1" customHeight="1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23" hidden="1" customHeight="1">
      <c r="A81" s="3"/>
      <c r="B81" s="3"/>
      <c r="C81" s="3"/>
      <c r="D81" s="3"/>
      <c r="E81" s="3"/>
      <c r="F81" s="3"/>
      <c r="G81" s="3"/>
      <c r="H81" s="3"/>
      <c r="I81" s="3"/>
      <c r="J81" s="3"/>
    </row>
  </sheetData>
  <sheetProtection formatCells="0" formatColumns="0" formatRows="0" insertColumns="0" insertRows="0" insertHyperlinks="0" deleteColumns="0" deleteRows="0" sort="0" autoFilter="0" pivotTables="0"/>
  <dataConsolidate/>
  <mergeCells count="6">
    <mergeCell ref="A38:A39"/>
    <mergeCell ref="A1:B1"/>
    <mergeCell ref="A11:A12"/>
    <mergeCell ref="A19:A20"/>
    <mergeCell ref="A26:A27"/>
    <mergeCell ref="A31:A32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C5AF-3C1C-FD49-9BCD-E78982F37F79}">
  <sheetPr>
    <tabColor rgb="FFC00000"/>
  </sheetPr>
  <dimension ref="A1:BS195"/>
  <sheetViews>
    <sheetView showGridLines="0" zoomScale="70" zoomScaleNormal="70" zoomScalePageLayoutView="70" workbookViewId="0">
      <pane xSplit="3" ySplit="1" topLeftCell="D30" activePane="bottomRight" state="frozen"/>
      <selection pane="topRight" activeCell="D1" sqref="D1"/>
      <selection pane="bottomLeft" activeCell="A2" sqref="A2"/>
      <selection pane="bottomRight" activeCell="G48" sqref="G48"/>
    </sheetView>
  </sheetViews>
  <sheetFormatPr baseColWidth="10" defaultColWidth="0" defaultRowHeight="0" customHeight="1" zeroHeight="1"/>
  <cols>
    <col min="1" max="1" width="3.33203125" style="9" customWidth="1"/>
    <col min="2" max="2" width="92.1640625" style="9" customWidth="1"/>
    <col min="3" max="3" width="9" style="9" customWidth="1"/>
    <col min="4" max="7" width="21.1640625" style="9" customWidth="1"/>
    <col min="8" max="8" width="4.33203125" style="9" customWidth="1"/>
    <col min="9" max="56" width="14.83203125" style="9" customWidth="1"/>
    <col min="57" max="57" width="10.83203125" style="45" customWidth="1"/>
    <col min="58" max="71" width="0" style="45" hidden="1" customWidth="1"/>
    <col min="72" max="16384" width="10.83203125" style="45" hidden="1"/>
  </cols>
  <sheetData>
    <row r="1" spans="1:56" s="3" customFormat="1" ht="46" customHeight="1">
      <c r="A1" s="1"/>
      <c r="B1" s="360" t="s">
        <v>185</v>
      </c>
      <c r="C1" s="361"/>
      <c r="D1" s="205" t="str">
        <f>'CR Khépri Santé'!F1</f>
        <v>31/08/2019 - Budget</v>
      </c>
      <c r="E1" s="205" t="str">
        <f>'CR Khépri Santé'!H1</f>
        <v>31/08/2020 - Budget</v>
      </c>
      <c r="F1" s="205" t="str">
        <f>'CR Khépri Santé'!J1</f>
        <v>31/08/2021 - Budget</v>
      </c>
      <c r="G1" s="205" t="s">
        <v>234</v>
      </c>
      <c r="H1" s="2"/>
      <c r="I1" s="173">
        <f>'CR Khépri Santé'!M1</f>
        <v>43344</v>
      </c>
      <c r="J1" s="37">
        <f>'CR Khépri Santé'!O1</f>
        <v>43375</v>
      </c>
      <c r="K1" s="37">
        <f>'CR Khépri Santé'!Q1</f>
        <v>43406</v>
      </c>
      <c r="L1" s="37">
        <f>'CR Khépri Santé'!S1</f>
        <v>43437</v>
      </c>
      <c r="M1" s="37">
        <f>'CR Khépri Santé'!U1</f>
        <v>43468</v>
      </c>
      <c r="N1" s="37">
        <f>'CR Khépri Santé'!W1</f>
        <v>43499</v>
      </c>
      <c r="O1" s="37">
        <f>'CR Khépri Santé'!Y1</f>
        <v>43530</v>
      </c>
      <c r="P1" s="37">
        <f>'CR Khépri Santé'!AA1</f>
        <v>43561</v>
      </c>
      <c r="Q1" s="37">
        <f>'CR Khépri Santé'!AC1</f>
        <v>43592</v>
      </c>
      <c r="R1" s="37">
        <f>'CR Khépri Santé'!AE1</f>
        <v>43623</v>
      </c>
      <c r="S1" s="37">
        <f>'CR Khépri Santé'!AG1</f>
        <v>43654</v>
      </c>
      <c r="T1" s="37">
        <f>'CR Khépri Santé'!AI1</f>
        <v>43685</v>
      </c>
      <c r="U1" s="173">
        <f>'CR Khépri Santé'!AK1</f>
        <v>43716</v>
      </c>
      <c r="V1" s="37">
        <f>'CR Khépri Santé'!AM1</f>
        <v>43747</v>
      </c>
      <c r="W1" s="37">
        <f>'CR Khépri Santé'!AO1</f>
        <v>43778</v>
      </c>
      <c r="X1" s="37">
        <f>'CR Khépri Santé'!AQ1</f>
        <v>43809</v>
      </c>
      <c r="Y1" s="37">
        <f>'CR Khépri Santé'!AS1</f>
        <v>43840</v>
      </c>
      <c r="Z1" s="37">
        <f>'CR Khépri Santé'!AU1</f>
        <v>43871</v>
      </c>
      <c r="AA1" s="37">
        <f>'CR Khépri Santé'!AW1</f>
        <v>43902</v>
      </c>
      <c r="AB1" s="37">
        <f>'CR Khépri Santé'!AY1</f>
        <v>43933</v>
      </c>
      <c r="AC1" s="37">
        <f>'CR Khépri Santé'!BA1</f>
        <v>43964</v>
      </c>
      <c r="AD1" s="37">
        <f>'CR Khépri Santé'!BC1</f>
        <v>43995</v>
      </c>
      <c r="AE1" s="37">
        <f>'CR Khépri Santé'!BE1</f>
        <v>44026</v>
      </c>
      <c r="AF1" s="37">
        <f>'CR Khépri Santé'!BG1</f>
        <v>44057</v>
      </c>
      <c r="AG1" s="173">
        <f>'CR Khépri Santé'!BI1</f>
        <v>44088</v>
      </c>
      <c r="AH1" s="37">
        <f>'CR Khépri Santé'!BK1</f>
        <v>44119</v>
      </c>
      <c r="AI1" s="37">
        <f>'CR Khépri Santé'!BM1</f>
        <v>44150</v>
      </c>
      <c r="AJ1" s="37">
        <f>'CR Khépri Santé'!BO1</f>
        <v>44181</v>
      </c>
      <c r="AK1" s="37">
        <f>'CR Khépri Santé'!BQ1</f>
        <v>44212</v>
      </c>
      <c r="AL1" s="37">
        <f>'CR Khépri Santé'!BS1</f>
        <v>44243</v>
      </c>
      <c r="AM1" s="37">
        <f>'CR Khépri Santé'!BU1</f>
        <v>44274</v>
      </c>
      <c r="AN1" s="37">
        <f>'CR Khépri Santé'!BW1</f>
        <v>44305</v>
      </c>
      <c r="AO1" s="37">
        <f>'CR Khépri Santé'!BY1</f>
        <v>44336</v>
      </c>
      <c r="AP1" s="37">
        <f>'CR Khépri Santé'!CA1</f>
        <v>44367</v>
      </c>
      <c r="AQ1" s="37">
        <f>'CR Khépri Santé'!CC1</f>
        <v>44398</v>
      </c>
      <c r="AR1" s="37">
        <f>'CR Khépri Santé'!CE1</f>
        <v>44429</v>
      </c>
      <c r="AS1" s="173">
        <f>AR1+31</f>
        <v>44460</v>
      </c>
      <c r="AT1" s="37">
        <f t="shared" ref="AT1:BD1" si="0">AS1+31</f>
        <v>44491</v>
      </c>
      <c r="AU1" s="37">
        <f t="shared" si="0"/>
        <v>44522</v>
      </c>
      <c r="AV1" s="37">
        <f t="shared" si="0"/>
        <v>44553</v>
      </c>
      <c r="AW1" s="37">
        <f t="shared" si="0"/>
        <v>44584</v>
      </c>
      <c r="AX1" s="37">
        <f t="shared" si="0"/>
        <v>44615</v>
      </c>
      <c r="AY1" s="37">
        <f t="shared" si="0"/>
        <v>44646</v>
      </c>
      <c r="AZ1" s="37">
        <f t="shared" si="0"/>
        <v>44677</v>
      </c>
      <c r="BA1" s="37">
        <f t="shared" si="0"/>
        <v>44708</v>
      </c>
      <c r="BB1" s="37">
        <f t="shared" si="0"/>
        <v>44739</v>
      </c>
      <c r="BC1" s="37">
        <f t="shared" si="0"/>
        <v>44770</v>
      </c>
      <c r="BD1" s="37">
        <f t="shared" si="0"/>
        <v>44801</v>
      </c>
    </row>
    <row r="2" spans="1:56" ht="24" thickBot="1"/>
    <row r="3" spans="1:56" s="3" customFormat="1" ht="25" customHeight="1" thickTop="1">
      <c r="A3" s="14" t="s">
        <v>34</v>
      </c>
      <c r="B3" s="175" t="s">
        <v>97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</row>
    <row r="4" spans="1:56" s="67" customFormat="1" ht="23" customHeight="1">
      <c r="A4" s="217"/>
      <c r="B4" s="218"/>
      <c r="C4" s="191"/>
      <c r="D4" s="191"/>
      <c r="E4" s="191"/>
      <c r="F4" s="219"/>
      <c r="G4" s="219"/>
      <c r="H4" s="220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</row>
    <row r="5" spans="1:56" s="3" customFormat="1" ht="23" customHeight="1" thickBot="1">
      <c r="A5" s="1"/>
      <c r="B5" s="11" t="s">
        <v>14</v>
      </c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1:56" s="3" customFormat="1" ht="23" customHeight="1">
      <c r="A6" s="74"/>
      <c r="B6" s="383" t="s">
        <v>306</v>
      </c>
      <c r="C6" s="113"/>
      <c r="D6" s="375"/>
      <c r="E6" s="386">
        <v>20</v>
      </c>
      <c r="F6" s="376">
        <v>10</v>
      </c>
      <c r="G6" s="376">
        <v>10</v>
      </c>
      <c r="H6" s="74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</row>
    <row r="7" spans="1:56" s="3" customFormat="1" ht="23" customHeight="1">
      <c r="A7" s="74"/>
      <c r="B7" s="377" t="s">
        <v>222</v>
      </c>
      <c r="C7" s="113"/>
      <c r="D7" s="197"/>
      <c r="E7" s="387">
        <v>7</v>
      </c>
      <c r="F7" s="378">
        <v>7</v>
      </c>
      <c r="G7" s="378">
        <v>7</v>
      </c>
      <c r="H7" s="74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</row>
    <row r="8" spans="1:56" s="3" customFormat="1" ht="23" customHeight="1">
      <c r="A8" s="74"/>
      <c r="B8" s="379" t="s">
        <v>226</v>
      </c>
      <c r="C8" s="113"/>
      <c r="D8" s="381"/>
      <c r="E8" s="388">
        <f>27*4</f>
        <v>108</v>
      </c>
      <c r="F8" s="389">
        <f>1050*4</f>
        <v>4200</v>
      </c>
      <c r="G8" s="389">
        <v>9000</v>
      </c>
      <c r="H8" s="74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</row>
    <row r="9" spans="1:56" s="3" customFormat="1" ht="23" customHeight="1">
      <c r="A9" s="74"/>
      <c r="B9" s="373" t="s">
        <v>307</v>
      </c>
      <c r="C9" s="374"/>
      <c r="D9" s="375"/>
      <c r="E9" s="386">
        <v>20</v>
      </c>
      <c r="F9" s="376">
        <v>10</v>
      </c>
      <c r="G9" s="376">
        <v>10</v>
      </c>
      <c r="H9" s="74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</row>
    <row r="10" spans="1:56" s="3" customFormat="1" ht="23" customHeight="1">
      <c r="A10" s="74"/>
      <c r="B10" s="377" t="s">
        <v>225</v>
      </c>
      <c r="C10" s="161"/>
      <c r="D10" s="197"/>
      <c r="E10" s="387">
        <v>7</v>
      </c>
      <c r="F10" s="378">
        <v>7</v>
      </c>
      <c r="G10" s="378">
        <v>7</v>
      </c>
      <c r="H10" s="74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</row>
    <row r="11" spans="1:56" s="3" customFormat="1" ht="23" customHeight="1">
      <c r="A11" s="74"/>
      <c r="B11" s="379" t="s">
        <v>229</v>
      </c>
      <c r="C11" s="380"/>
      <c r="D11" s="381"/>
      <c r="E11" s="388">
        <v>482</v>
      </c>
      <c r="F11" s="389">
        <v>1146</v>
      </c>
      <c r="G11" s="389">
        <v>1899</v>
      </c>
      <c r="H11" s="74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</row>
    <row r="12" spans="1:56" s="3" customFormat="1" ht="23" customHeight="1">
      <c r="A12" s="74"/>
      <c r="B12" s="373" t="s">
        <v>308</v>
      </c>
      <c r="C12" s="374"/>
      <c r="D12" s="375"/>
      <c r="E12" s="386">
        <v>20</v>
      </c>
      <c r="F12" s="376">
        <v>10</v>
      </c>
      <c r="G12" s="376">
        <v>10</v>
      </c>
      <c r="H12" s="74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</row>
    <row r="13" spans="1:56" s="3" customFormat="1" ht="23" customHeight="1">
      <c r="A13" s="74"/>
      <c r="B13" s="377" t="s">
        <v>223</v>
      </c>
      <c r="C13" s="161"/>
      <c r="D13" s="197"/>
      <c r="E13" s="387">
        <v>7</v>
      </c>
      <c r="F13" s="378">
        <v>7</v>
      </c>
      <c r="G13" s="378">
        <v>7</v>
      </c>
      <c r="H13" s="74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</row>
    <row r="14" spans="1:56" s="3" customFormat="1" ht="23" customHeight="1">
      <c r="A14" s="74"/>
      <c r="B14" s="379" t="s">
        <v>227</v>
      </c>
      <c r="C14" s="380"/>
      <c r="D14" s="381"/>
      <c r="E14" s="388">
        <v>233</v>
      </c>
      <c r="F14" s="382">
        <v>467</v>
      </c>
      <c r="G14" s="382">
        <v>700</v>
      </c>
      <c r="H14" s="74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</row>
    <row r="15" spans="1:56" s="3" customFormat="1" ht="23" customHeight="1">
      <c r="A15" s="74"/>
      <c r="B15" s="373" t="s">
        <v>309</v>
      </c>
      <c r="C15" s="374"/>
      <c r="D15" s="375"/>
      <c r="E15" s="386">
        <v>20</v>
      </c>
      <c r="F15" s="376">
        <v>10</v>
      </c>
      <c r="G15" s="376">
        <v>10</v>
      </c>
      <c r="H15" s="74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</row>
    <row r="16" spans="1:56" s="3" customFormat="1" ht="23" customHeight="1">
      <c r="A16" s="74"/>
      <c r="B16" s="377" t="s">
        <v>224</v>
      </c>
      <c r="C16" s="161"/>
      <c r="D16" s="197"/>
      <c r="E16" s="387">
        <v>7</v>
      </c>
      <c r="F16" s="378">
        <v>7</v>
      </c>
      <c r="G16" s="378">
        <v>7</v>
      </c>
      <c r="H16" s="74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</row>
    <row r="17" spans="1:56" s="3" customFormat="1" ht="23" customHeight="1">
      <c r="A17" s="74"/>
      <c r="B17" s="379" t="s">
        <v>228</v>
      </c>
      <c r="C17" s="380"/>
      <c r="D17" s="381"/>
      <c r="E17" s="388">
        <v>22</v>
      </c>
      <c r="F17" s="382">
        <v>44</v>
      </c>
      <c r="G17" s="382">
        <v>66</v>
      </c>
      <c r="H17" s="74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</row>
    <row r="18" spans="1:56" s="3" customFormat="1" ht="23" customHeight="1">
      <c r="A18" s="74"/>
      <c r="B18" s="74"/>
      <c r="C18" s="115"/>
      <c r="D18" s="12"/>
      <c r="E18" s="12"/>
      <c r="F18" s="12"/>
      <c r="G18" s="12"/>
      <c r="H18" s="74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</row>
    <row r="19" spans="1:56" s="24" customFormat="1" ht="23" customHeight="1">
      <c r="A19" s="113"/>
      <c r="B19" s="275" t="s">
        <v>311</v>
      </c>
      <c r="C19" s="276"/>
      <c r="D19" s="277"/>
      <c r="E19" s="277">
        <f>U19+V19+W19+X19+Y19+Z19+AA19+AB19+AC19+AD19+AE19+AF19</f>
        <v>15120</v>
      </c>
      <c r="F19" s="278">
        <f>AG19+AH19+AI19+AJ19+AK19+AL19+AM19+AN19+AO19+AP19+AQ19+AR19</f>
        <v>294000</v>
      </c>
      <c r="G19" s="278">
        <f>AS19+AT19+AU19+AV19+AW19+AX19+AY19+AZ19+BA19+BB19+BC19+BD19</f>
        <v>630000</v>
      </c>
      <c r="H19" s="113"/>
      <c r="I19" s="396">
        <f>($D6*$D7*$D8)/12</f>
        <v>0</v>
      </c>
      <c r="J19" s="384">
        <f t="shared" ref="J19:T19" si="1">($D6*$D7*$D8)/12</f>
        <v>0</v>
      </c>
      <c r="K19" s="384">
        <f t="shared" si="1"/>
        <v>0</v>
      </c>
      <c r="L19" s="384">
        <f t="shared" si="1"/>
        <v>0</v>
      </c>
      <c r="M19" s="384">
        <f t="shared" si="1"/>
        <v>0</v>
      </c>
      <c r="N19" s="384">
        <f t="shared" si="1"/>
        <v>0</v>
      </c>
      <c r="O19" s="384">
        <f t="shared" si="1"/>
        <v>0</v>
      </c>
      <c r="P19" s="384">
        <f t="shared" si="1"/>
        <v>0</v>
      </c>
      <c r="Q19" s="384">
        <f t="shared" si="1"/>
        <v>0</v>
      </c>
      <c r="R19" s="384">
        <f t="shared" si="1"/>
        <v>0</v>
      </c>
      <c r="S19" s="384">
        <f t="shared" si="1"/>
        <v>0</v>
      </c>
      <c r="T19" s="384">
        <f t="shared" si="1"/>
        <v>0</v>
      </c>
      <c r="U19" s="393">
        <f>($E6*$E7*$E8)/12</f>
        <v>1260</v>
      </c>
      <c r="V19" s="269">
        <f t="shared" ref="V19:AF19" si="2">($E6*$E7*$E8)/12</f>
        <v>1260</v>
      </c>
      <c r="W19" s="269">
        <f t="shared" si="2"/>
        <v>1260</v>
      </c>
      <c r="X19" s="269">
        <f t="shared" si="2"/>
        <v>1260</v>
      </c>
      <c r="Y19" s="269">
        <f t="shared" si="2"/>
        <v>1260</v>
      </c>
      <c r="Z19" s="269">
        <f t="shared" si="2"/>
        <v>1260</v>
      </c>
      <c r="AA19" s="269">
        <f t="shared" si="2"/>
        <v>1260</v>
      </c>
      <c r="AB19" s="269">
        <f t="shared" si="2"/>
        <v>1260</v>
      </c>
      <c r="AC19" s="269">
        <f t="shared" si="2"/>
        <v>1260</v>
      </c>
      <c r="AD19" s="269">
        <f t="shared" si="2"/>
        <v>1260</v>
      </c>
      <c r="AE19" s="269">
        <f t="shared" si="2"/>
        <v>1260</v>
      </c>
      <c r="AF19" s="269">
        <f t="shared" si="2"/>
        <v>1260</v>
      </c>
      <c r="AG19" s="393">
        <f>($F6*$F7*$F8)/12</f>
        <v>24500</v>
      </c>
      <c r="AH19" s="269">
        <f t="shared" ref="AH19:AR19" si="3">($F6*$F7*$F8)/12</f>
        <v>24500</v>
      </c>
      <c r="AI19" s="269">
        <f t="shared" si="3"/>
        <v>24500</v>
      </c>
      <c r="AJ19" s="269">
        <f t="shared" si="3"/>
        <v>24500</v>
      </c>
      <c r="AK19" s="269">
        <f t="shared" si="3"/>
        <v>24500</v>
      </c>
      <c r="AL19" s="269">
        <f t="shared" si="3"/>
        <v>24500</v>
      </c>
      <c r="AM19" s="269">
        <f t="shared" si="3"/>
        <v>24500</v>
      </c>
      <c r="AN19" s="269">
        <f t="shared" si="3"/>
        <v>24500</v>
      </c>
      <c r="AO19" s="269">
        <f t="shared" si="3"/>
        <v>24500</v>
      </c>
      <c r="AP19" s="269">
        <f t="shared" si="3"/>
        <v>24500</v>
      </c>
      <c r="AQ19" s="269">
        <f t="shared" si="3"/>
        <v>24500</v>
      </c>
      <c r="AR19" s="269">
        <f t="shared" si="3"/>
        <v>24500</v>
      </c>
      <c r="AS19" s="393">
        <f>($G6*$G7*$G8)/12</f>
        <v>52500</v>
      </c>
      <c r="AT19" s="269">
        <f t="shared" ref="AT19:BD19" si="4">($G6*$G7*$G8)/12</f>
        <v>52500</v>
      </c>
      <c r="AU19" s="269">
        <f t="shared" si="4"/>
        <v>52500</v>
      </c>
      <c r="AV19" s="269">
        <f t="shared" si="4"/>
        <v>52500</v>
      </c>
      <c r="AW19" s="269">
        <f t="shared" si="4"/>
        <v>52500</v>
      </c>
      <c r="AX19" s="269">
        <f t="shared" si="4"/>
        <v>52500</v>
      </c>
      <c r="AY19" s="269">
        <f t="shared" si="4"/>
        <v>52500</v>
      </c>
      <c r="AZ19" s="269">
        <f t="shared" si="4"/>
        <v>52500</v>
      </c>
      <c r="BA19" s="269">
        <f t="shared" si="4"/>
        <v>52500</v>
      </c>
      <c r="BB19" s="269">
        <f t="shared" si="4"/>
        <v>52500</v>
      </c>
      <c r="BC19" s="269">
        <f t="shared" si="4"/>
        <v>52500</v>
      </c>
      <c r="BD19" s="269">
        <f t="shared" si="4"/>
        <v>52500</v>
      </c>
    </row>
    <row r="20" spans="1:56" s="24" customFormat="1" ht="23" customHeight="1">
      <c r="A20" s="113"/>
      <c r="B20" s="261" t="s">
        <v>136</v>
      </c>
      <c r="C20" s="262"/>
      <c r="D20" s="265"/>
      <c r="E20" s="265">
        <f>E19/E$27</f>
        <v>0.12781065088757401</v>
      </c>
      <c r="F20" s="266">
        <f>F19/F$27</f>
        <v>0.71709066074782346</v>
      </c>
      <c r="G20" s="266">
        <f>G19/G$27</f>
        <v>0.77153879125589364</v>
      </c>
      <c r="H20" s="113"/>
      <c r="I20" s="397" t="str">
        <f t="shared" ref="I20:T20" si="5">IFERROR(I19/I$27,"-")</f>
        <v>-</v>
      </c>
      <c r="J20" s="385" t="str">
        <f t="shared" si="5"/>
        <v>-</v>
      </c>
      <c r="K20" s="385" t="str">
        <f t="shared" si="5"/>
        <v>-</v>
      </c>
      <c r="L20" s="385" t="str">
        <f t="shared" si="5"/>
        <v>-</v>
      </c>
      <c r="M20" s="385" t="str">
        <f t="shared" si="5"/>
        <v>-</v>
      </c>
      <c r="N20" s="385" t="str">
        <f t="shared" si="5"/>
        <v>-</v>
      </c>
      <c r="O20" s="385" t="str">
        <f t="shared" si="5"/>
        <v>-</v>
      </c>
      <c r="P20" s="385" t="str">
        <f t="shared" si="5"/>
        <v>-</v>
      </c>
      <c r="Q20" s="385" t="str">
        <f t="shared" si="5"/>
        <v>-</v>
      </c>
      <c r="R20" s="385" t="str">
        <f t="shared" si="5"/>
        <v>-</v>
      </c>
      <c r="S20" s="385" t="str">
        <f t="shared" si="5"/>
        <v>-</v>
      </c>
      <c r="T20" s="385" t="str">
        <f t="shared" si="5"/>
        <v>-</v>
      </c>
      <c r="U20" s="394">
        <f t="shared" ref="U20:AS20" si="6">IFERROR(U19/U$27,"-")</f>
        <v>0.12781065088757398</v>
      </c>
      <c r="V20" s="265">
        <f t="shared" si="6"/>
        <v>0.12781065088757398</v>
      </c>
      <c r="W20" s="265">
        <f t="shared" si="6"/>
        <v>0.12781065088757398</v>
      </c>
      <c r="X20" s="265">
        <f t="shared" si="6"/>
        <v>0.12781065088757398</v>
      </c>
      <c r="Y20" s="265">
        <f t="shared" si="6"/>
        <v>0.12781065088757398</v>
      </c>
      <c r="Z20" s="265">
        <f t="shared" si="6"/>
        <v>0.12781065088757398</v>
      </c>
      <c r="AA20" s="265">
        <f t="shared" si="6"/>
        <v>0.12781065088757398</v>
      </c>
      <c r="AB20" s="265">
        <f t="shared" si="6"/>
        <v>0.12781065088757398</v>
      </c>
      <c r="AC20" s="265">
        <f t="shared" si="6"/>
        <v>0.12781065088757398</v>
      </c>
      <c r="AD20" s="265">
        <f t="shared" si="6"/>
        <v>0.12781065088757398</v>
      </c>
      <c r="AE20" s="265">
        <f t="shared" si="6"/>
        <v>0.12781065088757398</v>
      </c>
      <c r="AF20" s="265">
        <f t="shared" si="6"/>
        <v>0.12781065088757398</v>
      </c>
      <c r="AG20" s="394">
        <f t="shared" si="6"/>
        <v>0.71709066074782324</v>
      </c>
      <c r="AH20" s="265">
        <f t="shared" si="6"/>
        <v>0.71709066074782324</v>
      </c>
      <c r="AI20" s="265">
        <f t="shared" si="6"/>
        <v>0.71709066074782324</v>
      </c>
      <c r="AJ20" s="265">
        <f t="shared" si="6"/>
        <v>0.71709066074782324</v>
      </c>
      <c r="AK20" s="265">
        <f t="shared" si="6"/>
        <v>0.71709066074782324</v>
      </c>
      <c r="AL20" s="265">
        <f t="shared" si="6"/>
        <v>0.71709066074782324</v>
      </c>
      <c r="AM20" s="265">
        <f t="shared" si="6"/>
        <v>0.71709066074782324</v>
      </c>
      <c r="AN20" s="265">
        <f t="shared" si="6"/>
        <v>0.71709066074782324</v>
      </c>
      <c r="AO20" s="265">
        <f t="shared" si="6"/>
        <v>0.71709066074782324</v>
      </c>
      <c r="AP20" s="265">
        <f t="shared" si="6"/>
        <v>0.71709066074782324</v>
      </c>
      <c r="AQ20" s="265">
        <f t="shared" si="6"/>
        <v>0.71709066074782324</v>
      </c>
      <c r="AR20" s="266">
        <f t="shared" si="6"/>
        <v>0.71709066074782324</v>
      </c>
      <c r="AS20" s="395">
        <f t="shared" si="6"/>
        <v>0.77153879125589375</v>
      </c>
      <c r="AT20" s="266">
        <f t="shared" ref="AT20:BD20" si="7">IFERROR(AT19/AT$27,"-")</f>
        <v>0.77153879125589375</v>
      </c>
      <c r="AU20" s="266">
        <f t="shared" si="7"/>
        <v>0.77153879125589375</v>
      </c>
      <c r="AV20" s="266">
        <f t="shared" si="7"/>
        <v>0.77153879125589375</v>
      </c>
      <c r="AW20" s="266">
        <f t="shared" si="7"/>
        <v>0.77153879125589375</v>
      </c>
      <c r="AX20" s="266">
        <f t="shared" si="7"/>
        <v>0.77153879125589375</v>
      </c>
      <c r="AY20" s="266">
        <f t="shared" si="7"/>
        <v>0.77153879125589375</v>
      </c>
      <c r="AZ20" s="266">
        <f t="shared" si="7"/>
        <v>0.77153879125589375</v>
      </c>
      <c r="BA20" s="266">
        <f t="shared" si="7"/>
        <v>0.77153879125589375</v>
      </c>
      <c r="BB20" s="266">
        <f t="shared" si="7"/>
        <v>0.77153879125589375</v>
      </c>
      <c r="BC20" s="266">
        <f t="shared" si="7"/>
        <v>0.77153879125589375</v>
      </c>
      <c r="BD20" s="266">
        <f t="shared" si="7"/>
        <v>0.77153879125589375</v>
      </c>
    </row>
    <row r="21" spans="1:56" s="24" customFormat="1" ht="23" customHeight="1">
      <c r="A21" s="113"/>
      <c r="B21" s="275" t="s">
        <v>312</v>
      </c>
      <c r="C21" s="276"/>
      <c r="D21" s="277"/>
      <c r="E21" s="277">
        <f>U21+V21+W21+X21+Y21+Z21+AA21+AB21+AC21+AD21+AE21+AF21</f>
        <v>67480.000000000015</v>
      </c>
      <c r="F21" s="278">
        <f>AG21+AH21+AI21+AJ21+AK21+AL21+AM21+AN21+AO21+AP21+AQ21+AR21</f>
        <v>80220</v>
      </c>
      <c r="G21" s="278">
        <f>AS21+AT21+AU21+AV21+AW21+AX21+AY21+AZ21+BA21+BB21+BC21+BD21</f>
        <v>132930</v>
      </c>
      <c r="H21" s="113"/>
      <c r="I21" s="396">
        <f>($D9*$D10*$D11)/12</f>
        <v>0</v>
      </c>
      <c r="J21" s="384">
        <f t="shared" ref="J21:T21" si="8">($D9*$D10*$D11)/12</f>
        <v>0</v>
      </c>
      <c r="K21" s="384">
        <f t="shared" si="8"/>
        <v>0</v>
      </c>
      <c r="L21" s="384">
        <f t="shared" si="8"/>
        <v>0</v>
      </c>
      <c r="M21" s="384">
        <f t="shared" si="8"/>
        <v>0</v>
      </c>
      <c r="N21" s="384">
        <f t="shared" si="8"/>
        <v>0</v>
      </c>
      <c r="O21" s="384">
        <f t="shared" si="8"/>
        <v>0</v>
      </c>
      <c r="P21" s="384">
        <f t="shared" si="8"/>
        <v>0</v>
      </c>
      <c r="Q21" s="384">
        <f t="shared" si="8"/>
        <v>0</v>
      </c>
      <c r="R21" s="384">
        <f t="shared" si="8"/>
        <v>0</v>
      </c>
      <c r="S21" s="384">
        <f t="shared" si="8"/>
        <v>0</v>
      </c>
      <c r="T21" s="384">
        <f t="shared" si="8"/>
        <v>0</v>
      </c>
      <c r="U21" s="393">
        <f>($E9*$E10*$E11)/12</f>
        <v>5623.333333333333</v>
      </c>
      <c r="V21" s="269">
        <f t="shared" ref="V21:AF21" si="9">($E9*$E10*$E11)/12</f>
        <v>5623.333333333333</v>
      </c>
      <c r="W21" s="269">
        <f t="shared" si="9"/>
        <v>5623.333333333333</v>
      </c>
      <c r="X21" s="269">
        <f t="shared" si="9"/>
        <v>5623.333333333333</v>
      </c>
      <c r="Y21" s="269">
        <f t="shared" si="9"/>
        <v>5623.333333333333</v>
      </c>
      <c r="Z21" s="269">
        <f t="shared" si="9"/>
        <v>5623.333333333333</v>
      </c>
      <c r="AA21" s="269">
        <f t="shared" si="9"/>
        <v>5623.333333333333</v>
      </c>
      <c r="AB21" s="269">
        <f t="shared" si="9"/>
        <v>5623.333333333333</v>
      </c>
      <c r="AC21" s="269">
        <f t="shared" si="9"/>
        <v>5623.333333333333</v>
      </c>
      <c r="AD21" s="269">
        <f t="shared" si="9"/>
        <v>5623.333333333333</v>
      </c>
      <c r="AE21" s="269">
        <f t="shared" si="9"/>
        <v>5623.333333333333</v>
      </c>
      <c r="AF21" s="269">
        <f t="shared" si="9"/>
        <v>5623.333333333333</v>
      </c>
      <c r="AG21" s="393">
        <f>($F9*$F10*$F11)/12</f>
        <v>6685</v>
      </c>
      <c r="AH21" s="269">
        <f t="shared" ref="AH21:AR21" si="10">($F9*$F10*$F11)/12</f>
        <v>6685</v>
      </c>
      <c r="AI21" s="269">
        <f t="shared" si="10"/>
        <v>6685</v>
      </c>
      <c r="AJ21" s="269">
        <f t="shared" si="10"/>
        <v>6685</v>
      </c>
      <c r="AK21" s="269">
        <f t="shared" si="10"/>
        <v>6685</v>
      </c>
      <c r="AL21" s="269">
        <f t="shared" si="10"/>
        <v>6685</v>
      </c>
      <c r="AM21" s="269">
        <f t="shared" si="10"/>
        <v>6685</v>
      </c>
      <c r="AN21" s="269">
        <f t="shared" si="10"/>
        <v>6685</v>
      </c>
      <c r="AO21" s="269">
        <f t="shared" si="10"/>
        <v>6685</v>
      </c>
      <c r="AP21" s="269">
        <f t="shared" si="10"/>
        <v>6685</v>
      </c>
      <c r="AQ21" s="269">
        <f t="shared" si="10"/>
        <v>6685</v>
      </c>
      <c r="AR21" s="269">
        <f t="shared" si="10"/>
        <v>6685</v>
      </c>
      <c r="AS21" s="393">
        <f>($G9*$G10*$G11)/12</f>
        <v>11077.5</v>
      </c>
      <c r="AT21" s="269">
        <f t="shared" ref="AT21:BD21" si="11">($G9*$G10*$G11)/12</f>
        <v>11077.5</v>
      </c>
      <c r="AU21" s="269">
        <f t="shared" si="11"/>
        <v>11077.5</v>
      </c>
      <c r="AV21" s="269">
        <f t="shared" si="11"/>
        <v>11077.5</v>
      </c>
      <c r="AW21" s="269">
        <f t="shared" si="11"/>
        <v>11077.5</v>
      </c>
      <c r="AX21" s="269">
        <f t="shared" si="11"/>
        <v>11077.5</v>
      </c>
      <c r="AY21" s="269">
        <f t="shared" si="11"/>
        <v>11077.5</v>
      </c>
      <c r="AZ21" s="269">
        <f t="shared" si="11"/>
        <v>11077.5</v>
      </c>
      <c r="BA21" s="269">
        <f t="shared" si="11"/>
        <v>11077.5</v>
      </c>
      <c r="BB21" s="269">
        <f t="shared" si="11"/>
        <v>11077.5</v>
      </c>
      <c r="BC21" s="269">
        <f t="shared" si="11"/>
        <v>11077.5</v>
      </c>
      <c r="BD21" s="269">
        <f t="shared" si="11"/>
        <v>11077.5</v>
      </c>
    </row>
    <row r="22" spans="1:56" s="24" customFormat="1" ht="23" customHeight="1">
      <c r="A22" s="113"/>
      <c r="B22" s="261" t="s">
        <v>136</v>
      </c>
      <c r="C22" s="262"/>
      <c r="D22" s="265"/>
      <c r="E22" s="265">
        <f>E21/E$27</f>
        <v>0.57041420118343233</v>
      </c>
      <c r="F22" s="266">
        <f>F21/F$27</f>
        <v>0.19566330886119182</v>
      </c>
      <c r="G22" s="266">
        <f>G21/G$27</f>
        <v>0.16279468495499355</v>
      </c>
      <c r="H22" s="113"/>
      <c r="I22" s="397" t="str">
        <f t="shared" ref="I22" si="12">IFERROR(I21/I$27,"-")</f>
        <v>-</v>
      </c>
      <c r="J22" s="385" t="str">
        <f t="shared" ref="J22" si="13">IFERROR(J21/J$27,"-")</f>
        <v>-</v>
      </c>
      <c r="K22" s="385" t="str">
        <f t="shared" ref="K22" si="14">IFERROR(K21/K$27,"-")</f>
        <v>-</v>
      </c>
      <c r="L22" s="385" t="str">
        <f t="shared" ref="L22" si="15">IFERROR(L21/L$27,"-")</f>
        <v>-</v>
      </c>
      <c r="M22" s="385" t="str">
        <f t="shared" ref="M22" si="16">IFERROR(M21/M$27,"-")</f>
        <v>-</v>
      </c>
      <c r="N22" s="385" t="str">
        <f t="shared" ref="N22" si="17">IFERROR(N21/N$27,"-")</f>
        <v>-</v>
      </c>
      <c r="O22" s="385" t="str">
        <f t="shared" ref="O22" si="18">IFERROR(O21/O$27,"-")</f>
        <v>-</v>
      </c>
      <c r="P22" s="385" t="str">
        <f t="shared" ref="P22" si="19">IFERROR(P21/P$27,"-")</f>
        <v>-</v>
      </c>
      <c r="Q22" s="385" t="str">
        <f t="shared" ref="Q22" si="20">IFERROR(Q21/Q$27,"-")</f>
        <v>-</v>
      </c>
      <c r="R22" s="385" t="str">
        <f t="shared" ref="R22" si="21">IFERROR(R21/R$27,"-")</f>
        <v>-</v>
      </c>
      <c r="S22" s="385" t="str">
        <f t="shared" ref="S22" si="22">IFERROR(S21/S$27,"-")</f>
        <v>-</v>
      </c>
      <c r="T22" s="385" t="str">
        <f t="shared" ref="T22" si="23">IFERROR(T21/T$27,"-")</f>
        <v>-</v>
      </c>
      <c r="U22" s="394">
        <f t="shared" ref="U22:AS22" si="24">IFERROR(U21/U$27,"-")</f>
        <v>0.570414201183432</v>
      </c>
      <c r="V22" s="265">
        <f t="shared" si="24"/>
        <v>0.570414201183432</v>
      </c>
      <c r="W22" s="265">
        <f t="shared" si="24"/>
        <v>0.570414201183432</v>
      </c>
      <c r="X22" s="265">
        <f t="shared" si="24"/>
        <v>0.570414201183432</v>
      </c>
      <c r="Y22" s="265">
        <f t="shared" si="24"/>
        <v>0.570414201183432</v>
      </c>
      <c r="Z22" s="265">
        <f t="shared" si="24"/>
        <v>0.570414201183432</v>
      </c>
      <c r="AA22" s="265">
        <f t="shared" si="24"/>
        <v>0.570414201183432</v>
      </c>
      <c r="AB22" s="265">
        <f t="shared" si="24"/>
        <v>0.570414201183432</v>
      </c>
      <c r="AC22" s="265">
        <f t="shared" si="24"/>
        <v>0.570414201183432</v>
      </c>
      <c r="AD22" s="265">
        <f t="shared" si="24"/>
        <v>0.570414201183432</v>
      </c>
      <c r="AE22" s="265">
        <f t="shared" si="24"/>
        <v>0.570414201183432</v>
      </c>
      <c r="AF22" s="265">
        <f t="shared" si="24"/>
        <v>0.570414201183432</v>
      </c>
      <c r="AG22" s="394">
        <f t="shared" si="24"/>
        <v>0.19566330886119176</v>
      </c>
      <c r="AH22" s="265">
        <f t="shared" si="24"/>
        <v>0.19566330886119176</v>
      </c>
      <c r="AI22" s="265">
        <f t="shared" si="24"/>
        <v>0.19566330886119176</v>
      </c>
      <c r="AJ22" s="265">
        <f t="shared" si="24"/>
        <v>0.19566330886119176</v>
      </c>
      <c r="AK22" s="265">
        <f t="shared" si="24"/>
        <v>0.19566330886119176</v>
      </c>
      <c r="AL22" s="265">
        <f t="shared" si="24"/>
        <v>0.19566330886119176</v>
      </c>
      <c r="AM22" s="265">
        <f t="shared" si="24"/>
        <v>0.19566330886119176</v>
      </c>
      <c r="AN22" s="265">
        <f t="shared" si="24"/>
        <v>0.19566330886119176</v>
      </c>
      <c r="AO22" s="265">
        <f t="shared" si="24"/>
        <v>0.19566330886119176</v>
      </c>
      <c r="AP22" s="265">
        <f t="shared" si="24"/>
        <v>0.19566330886119176</v>
      </c>
      <c r="AQ22" s="265">
        <f t="shared" si="24"/>
        <v>0.19566330886119176</v>
      </c>
      <c r="AR22" s="266">
        <f t="shared" si="24"/>
        <v>0.19566330886119176</v>
      </c>
      <c r="AS22" s="395">
        <f t="shared" si="24"/>
        <v>0.16279468495499358</v>
      </c>
      <c r="AT22" s="266">
        <f t="shared" ref="AT22:BD22" si="25">IFERROR(AT21/AT$27,"-")</f>
        <v>0.16279468495499358</v>
      </c>
      <c r="AU22" s="266">
        <f t="shared" si="25"/>
        <v>0.16279468495499358</v>
      </c>
      <c r="AV22" s="266">
        <f t="shared" si="25"/>
        <v>0.16279468495499358</v>
      </c>
      <c r="AW22" s="266">
        <f t="shared" si="25"/>
        <v>0.16279468495499358</v>
      </c>
      <c r="AX22" s="266">
        <f t="shared" si="25"/>
        <v>0.16279468495499358</v>
      </c>
      <c r="AY22" s="266">
        <f t="shared" si="25"/>
        <v>0.16279468495499358</v>
      </c>
      <c r="AZ22" s="266">
        <f t="shared" si="25"/>
        <v>0.16279468495499358</v>
      </c>
      <c r="BA22" s="266">
        <f t="shared" si="25"/>
        <v>0.16279468495499358</v>
      </c>
      <c r="BB22" s="266">
        <f t="shared" si="25"/>
        <v>0.16279468495499358</v>
      </c>
      <c r="BC22" s="266">
        <f t="shared" si="25"/>
        <v>0.16279468495499358</v>
      </c>
      <c r="BD22" s="266">
        <f t="shared" si="25"/>
        <v>0.16279468495499358</v>
      </c>
    </row>
    <row r="23" spans="1:56" s="24" customFormat="1" ht="23" customHeight="1">
      <c r="A23" s="113"/>
      <c r="B23" s="275" t="s">
        <v>313</v>
      </c>
      <c r="C23" s="276"/>
      <c r="D23" s="277"/>
      <c r="E23" s="277">
        <f>U23+V23+W23+X23+Y23+Z23+AA23+AB23+AC23+AD23+AE23+AF23</f>
        <v>32619.999999999996</v>
      </c>
      <c r="F23" s="278">
        <f>AG23+AH23+AI23+AJ23+AK23+AL23+AM23+AN23+AO23+AP23+AQ23+AR23</f>
        <v>32690.000000000004</v>
      </c>
      <c r="G23" s="278">
        <f>AS23+AT23+AU23+AV23+AW23+AX23+AY23+AZ23+BA23+BB23+BC23+BD23</f>
        <v>49000.000000000007</v>
      </c>
      <c r="H23" s="113"/>
      <c r="I23" s="396">
        <f>($D12*$D13*$D14)/12</f>
        <v>0</v>
      </c>
      <c r="J23" s="384">
        <f t="shared" ref="J23:T23" si="26">($D12*$D13*$D14)/12</f>
        <v>0</v>
      </c>
      <c r="K23" s="384">
        <f t="shared" si="26"/>
        <v>0</v>
      </c>
      <c r="L23" s="384">
        <f t="shared" si="26"/>
        <v>0</v>
      </c>
      <c r="M23" s="384">
        <f t="shared" si="26"/>
        <v>0</v>
      </c>
      <c r="N23" s="384">
        <f t="shared" si="26"/>
        <v>0</v>
      </c>
      <c r="O23" s="384">
        <f t="shared" si="26"/>
        <v>0</v>
      </c>
      <c r="P23" s="384">
        <f t="shared" si="26"/>
        <v>0</v>
      </c>
      <c r="Q23" s="384">
        <f t="shared" si="26"/>
        <v>0</v>
      </c>
      <c r="R23" s="384">
        <f t="shared" si="26"/>
        <v>0</v>
      </c>
      <c r="S23" s="384">
        <f t="shared" si="26"/>
        <v>0</v>
      </c>
      <c r="T23" s="384">
        <f t="shared" si="26"/>
        <v>0</v>
      </c>
      <c r="U23" s="393">
        <f>($E12*$E13*$E14)/12</f>
        <v>2718.3333333333335</v>
      </c>
      <c r="V23" s="269">
        <f t="shared" ref="V23:AF23" si="27">($E12*$E13*$E14)/12</f>
        <v>2718.3333333333335</v>
      </c>
      <c r="W23" s="269">
        <f t="shared" si="27"/>
        <v>2718.3333333333335</v>
      </c>
      <c r="X23" s="269">
        <f t="shared" si="27"/>
        <v>2718.3333333333335</v>
      </c>
      <c r="Y23" s="269">
        <f t="shared" si="27"/>
        <v>2718.3333333333335</v>
      </c>
      <c r="Z23" s="269">
        <f t="shared" si="27"/>
        <v>2718.3333333333335</v>
      </c>
      <c r="AA23" s="269">
        <f t="shared" si="27"/>
        <v>2718.3333333333335</v>
      </c>
      <c r="AB23" s="269">
        <f t="shared" si="27"/>
        <v>2718.3333333333335</v>
      </c>
      <c r="AC23" s="269">
        <f t="shared" si="27"/>
        <v>2718.3333333333335</v>
      </c>
      <c r="AD23" s="269">
        <f t="shared" si="27"/>
        <v>2718.3333333333335</v>
      </c>
      <c r="AE23" s="269">
        <f t="shared" si="27"/>
        <v>2718.3333333333335</v>
      </c>
      <c r="AF23" s="269">
        <f t="shared" si="27"/>
        <v>2718.3333333333335</v>
      </c>
      <c r="AG23" s="393">
        <f>($F12*$F13*$F14)/12</f>
        <v>2724.1666666666665</v>
      </c>
      <c r="AH23" s="269">
        <f>($F12*$F13*$F14)/12</f>
        <v>2724.1666666666665</v>
      </c>
      <c r="AI23" s="269">
        <f t="shared" ref="AI23:AR23" si="28">($F12*$F13*$F14)/12</f>
        <v>2724.1666666666665</v>
      </c>
      <c r="AJ23" s="269">
        <f t="shared" si="28"/>
        <v>2724.1666666666665</v>
      </c>
      <c r="AK23" s="269">
        <f t="shared" si="28"/>
        <v>2724.1666666666665</v>
      </c>
      <c r="AL23" s="269">
        <f t="shared" si="28"/>
        <v>2724.1666666666665</v>
      </c>
      <c r="AM23" s="269">
        <f t="shared" si="28"/>
        <v>2724.1666666666665</v>
      </c>
      <c r="AN23" s="269">
        <f t="shared" si="28"/>
        <v>2724.1666666666665</v>
      </c>
      <c r="AO23" s="269">
        <f t="shared" si="28"/>
        <v>2724.1666666666665</v>
      </c>
      <c r="AP23" s="269">
        <f t="shared" si="28"/>
        <v>2724.1666666666665</v>
      </c>
      <c r="AQ23" s="269">
        <f t="shared" si="28"/>
        <v>2724.1666666666665</v>
      </c>
      <c r="AR23" s="269">
        <f t="shared" si="28"/>
        <v>2724.1666666666665</v>
      </c>
      <c r="AS23" s="393">
        <f>($G12*$G13*$G14)/12</f>
        <v>4083.3333333333335</v>
      </c>
      <c r="AT23" s="269">
        <f t="shared" ref="AT23:BD23" si="29">($G12*$G13*$G14)/12</f>
        <v>4083.3333333333335</v>
      </c>
      <c r="AU23" s="269">
        <f t="shared" si="29"/>
        <v>4083.3333333333335</v>
      </c>
      <c r="AV23" s="269">
        <f t="shared" si="29"/>
        <v>4083.3333333333335</v>
      </c>
      <c r="AW23" s="269">
        <f t="shared" si="29"/>
        <v>4083.3333333333335</v>
      </c>
      <c r="AX23" s="269">
        <f t="shared" si="29"/>
        <v>4083.3333333333335</v>
      </c>
      <c r="AY23" s="269">
        <f t="shared" si="29"/>
        <v>4083.3333333333335</v>
      </c>
      <c r="AZ23" s="269">
        <f t="shared" si="29"/>
        <v>4083.3333333333335</v>
      </c>
      <c r="BA23" s="269">
        <f t="shared" si="29"/>
        <v>4083.3333333333335</v>
      </c>
      <c r="BB23" s="269">
        <f t="shared" si="29"/>
        <v>4083.3333333333335</v>
      </c>
      <c r="BC23" s="269">
        <f t="shared" si="29"/>
        <v>4083.3333333333335</v>
      </c>
      <c r="BD23" s="269">
        <f t="shared" si="29"/>
        <v>4083.3333333333335</v>
      </c>
    </row>
    <row r="24" spans="1:56" s="24" customFormat="1" ht="23" customHeight="1">
      <c r="A24" s="113"/>
      <c r="B24" s="261" t="s">
        <v>136</v>
      </c>
      <c r="C24" s="262"/>
      <c r="D24" s="265"/>
      <c r="E24" s="265">
        <f>E23/E$27</f>
        <v>0.27573964497041425</v>
      </c>
      <c r="F24" s="266">
        <f>F23/F$27</f>
        <v>7.9733652040293715E-2</v>
      </c>
      <c r="G24" s="266">
        <f>G23/G$27</f>
        <v>6.0008572653236177E-2</v>
      </c>
      <c r="H24" s="113"/>
      <c r="I24" s="397" t="str">
        <f t="shared" ref="I24" si="30">IFERROR(I23/I$27,"-")</f>
        <v>-</v>
      </c>
      <c r="J24" s="385" t="str">
        <f t="shared" ref="J24" si="31">IFERROR(J23/J$27,"-")</f>
        <v>-</v>
      </c>
      <c r="K24" s="385" t="str">
        <f t="shared" ref="K24" si="32">IFERROR(K23/K$27,"-")</f>
        <v>-</v>
      </c>
      <c r="L24" s="385" t="str">
        <f t="shared" ref="L24" si="33">IFERROR(L23/L$27,"-")</f>
        <v>-</v>
      </c>
      <c r="M24" s="385" t="str">
        <f t="shared" ref="M24" si="34">IFERROR(M23/M$27,"-")</f>
        <v>-</v>
      </c>
      <c r="N24" s="385" t="str">
        <f t="shared" ref="N24" si="35">IFERROR(N23/N$27,"-")</f>
        <v>-</v>
      </c>
      <c r="O24" s="385" t="str">
        <f t="shared" ref="O24" si="36">IFERROR(O23/O$27,"-")</f>
        <v>-</v>
      </c>
      <c r="P24" s="385" t="str">
        <f t="shared" ref="P24" si="37">IFERROR(P23/P$27,"-")</f>
        <v>-</v>
      </c>
      <c r="Q24" s="385" t="str">
        <f t="shared" ref="Q24" si="38">IFERROR(Q23/Q$27,"-")</f>
        <v>-</v>
      </c>
      <c r="R24" s="385" t="str">
        <f t="shared" ref="R24" si="39">IFERROR(R23/R$27,"-")</f>
        <v>-</v>
      </c>
      <c r="S24" s="385" t="str">
        <f t="shared" ref="S24" si="40">IFERROR(S23/S$27,"-")</f>
        <v>-</v>
      </c>
      <c r="T24" s="385" t="str">
        <f t="shared" ref="T24" si="41">IFERROR(T23/T$27,"-")</f>
        <v>-</v>
      </c>
      <c r="U24" s="394">
        <f t="shared" ref="U24:AS24" si="42">IFERROR(U23/U$27,"-")</f>
        <v>0.27573964497041425</v>
      </c>
      <c r="V24" s="265">
        <f t="shared" si="42"/>
        <v>0.27573964497041425</v>
      </c>
      <c r="W24" s="265">
        <f t="shared" si="42"/>
        <v>0.27573964497041425</v>
      </c>
      <c r="X24" s="265">
        <f t="shared" si="42"/>
        <v>0.27573964497041425</v>
      </c>
      <c r="Y24" s="265">
        <f t="shared" si="42"/>
        <v>0.27573964497041425</v>
      </c>
      <c r="Z24" s="265">
        <f t="shared" si="42"/>
        <v>0.27573964497041425</v>
      </c>
      <c r="AA24" s="265">
        <f t="shared" si="42"/>
        <v>0.27573964497041425</v>
      </c>
      <c r="AB24" s="265">
        <f t="shared" si="42"/>
        <v>0.27573964497041425</v>
      </c>
      <c r="AC24" s="265">
        <f t="shared" si="42"/>
        <v>0.27573964497041425</v>
      </c>
      <c r="AD24" s="265">
        <f t="shared" si="42"/>
        <v>0.27573964497041425</v>
      </c>
      <c r="AE24" s="265">
        <f t="shared" si="42"/>
        <v>0.27573964497041425</v>
      </c>
      <c r="AF24" s="265">
        <f t="shared" si="42"/>
        <v>0.27573964497041425</v>
      </c>
      <c r="AG24" s="394">
        <f t="shared" si="42"/>
        <v>7.9733652040293673E-2</v>
      </c>
      <c r="AH24" s="265">
        <f t="shared" si="42"/>
        <v>7.9733652040293673E-2</v>
      </c>
      <c r="AI24" s="265">
        <f t="shared" si="42"/>
        <v>7.9733652040293673E-2</v>
      </c>
      <c r="AJ24" s="265">
        <f t="shared" si="42"/>
        <v>7.9733652040293673E-2</v>
      </c>
      <c r="AK24" s="265">
        <f t="shared" si="42"/>
        <v>7.9733652040293673E-2</v>
      </c>
      <c r="AL24" s="265">
        <f t="shared" si="42"/>
        <v>7.9733652040293673E-2</v>
      </c>
      <c r="AM24" s="265">
        <f t="shared" si="42"/>
        <v>7.9733652040293673E-2</v>
      </c>
      <c r="AN24" s="265">
        <f t="shared" si="42"/>
        <v>7.9733652040293673E-2</v>
      </c>
      <c r="AO24" s="265">
        <f t="shared" si="42"/>
        <v>7.9733652040293673E-2</v>
      </c>
      <c r="AP24" s="265">
        <f t="shared" si="42"/>
        <v>7.9733652040293673E-2</v>
      </c>
      <c r="AQ24" s="265">
        <f t="shared" si="42"/>
        <v>7.9733652040293673E-2</v>
      </c>
      <c r="AR24" s="266">
        <f t="shared" si="42"/>
        <v>7.9733652040293673E-2</v>
      </c>
      <c r="AS24" s="395">
        <f t="shared" si="42"/>
        <v>6.0008572653236184E-2</v>
      </c>
      <c r="AT24" s="266">
        <f t="shared" ref="AT24:BD24" si="43">IFERROR(AT23/AT$27,"-")</f>
        <v>6.0008572653236184E-2</v>
      </c>
      <c r="AU24" s="266">
        <f t="shared" si="43"/>
        <v>6.0008572653236184E-2</v>
      </c>
      <c r="AV24" s="266">
        <f t="shared" si="43"/>
        <v>6.0008572653236184E-2</v>
      </c>
      <c r="AW24" s="266">
        <f t="shared" si="43"/>
        <v>6.0008572653236184E-2</v>
      </c>
      <c r="AX24" s="266">
        <f t="shared" si="43"/>
        <v>6.0008572653236184E-2</v>
      </c>
      <c r="AY24" s="266">
        <f t="shared" si="43"/>
        <v>6.0008572653236184E-2</v>
      </c>
      <c r="AZ24" s="266">
        <f t="shared" si="43"/>
        <v>6.0008572653236184E-2</v>
      </c>
      <c r="BA24" s="266">
        <f t="shared" si="43"/>
        <v>6.0008572653236184E-2</v>
      </c>
      <c r="BB24" s="266">
        <f t="shared" si="43"/>
        <v>6.0008572653236184E-2</v>
      </c>
      <c r="BC24" s="266">
        <f t="shared" si="43"/>
        <v>6.0008572653236184E-2</v>
      </c>
      <c r="BD24" s="266">
        <f t="shared" si="43"/>
        <v>6.0008572653236184E-2</v>
      </c>
    </row>
    <row r="25" spans="1:56" s="24" customFormat="1" ht="23" customHeight="1">
      <c r="A25" s="113"/>
      <c r="B25" s="275" t="s">
        <v>314</v>
      </c>
      <c r="C25" s="276"/>
      <c r="D25" s="277"/>
      <c r="E25" s="277">
        <f>U25+V25+W25+X25+Y25+Z25+AA25+AB25+AC25+AD25+AE25+AF25</f>
        <v>3079.9999999999995</v>
      </c>
      <c r="F25" s="278">
        <f>AG25+AH25+AI25+AJ25+AK25+AL25+AM25+AN25+AO25+AP25+AQ25+AR25</f>
        <v>3079.9999999999995</v>
      </c>
      <c r="G25" s="278">
        <f>AS25+AT25+AU25+AV25+AW25+AX25+AY25+AZ25+BA25+BB25+BC25+BD25</f>
        <v>4620</v>
      </c>
      <c r="H25" s="113"/>
      <c r="I25" s="396">
        <f>($D15*$D16*$D17)/12</f>
        <v>0</v>
      </c>
      <c r="J25" s="384">
        <f t="shared" ref="J25:T25" si="44">($D15*$D16*$D17)/12</f>
        <v>0</v>
      </c>
      <c r="K25" s="384">
        <f t="shared" si="44"/>
        <v>0</v>
      </c>
      <c r="L25" s="384">
        <f t="shared" si="44"/>
        <v>0</v>
      </c>
      <c r="M25" s="384">
        <f t="shared" si="44"/>
        <v>0</v>
      </c>
      <c r="N25" s="384">
        <f t="shared" si="44"/>
        <v>0</v>
      </c>
      <c r="O25" s="384">
        <f t="shared" si="44"/>
        <v>0</v>
      </c>
      <c r="P25" s="384">
        <f t="shared" si="44"/>
        <v>0</v>
      </c>
      <c r="Q25" s="384">
        <f t="shared" si="44"/>
        <v>0</v>
      </c>
      <c r="R25" s="384">
        <f t="shared" si="44"/>
        <v>0</v>
      </c>
      <c r="S25" s="384">
        <f t="shared" si="44"/>
        <v>0</v>
      </c>
      <c r="T25" s="384">
        <f t="shared" si="44"/>
        <v>0</v>
      </c>
      <c r="U25" s="393">
        <f>($E15*$E16*$E17)/12</f>
        <v>256.66666666666669</v>
      </c>
      <c r="V25" s="269">
        <f t="shared" ref="V25:AE25" si="45">($E15*$E16*$E17)/12</f>
        <v>256.66666666666669</v>
      </c>
      <c r="W25" s="269">
        <f t="shared" si="45"/>
        <v>256.66666666666669</v>
      </c>
      <c r="X25" s="269">
        <f t="shared" si="45"/>
        <v>256.66666666666669</v>
      </c>
      <c r="Y25" s="269">
        <f t="shared" si="45"/>
        <v>256.66666666666669</v>
      </c>
      <c r="Z25" s="269">
        <f t="shared" si="45"/>
        <v>256.66666666666669</v>
      </c>
      <c r="AA25" s="269">
        <f t="shared" si="45"/>
        <v>256.66666666666669</v>
      </c>
      <c r="AB25" s="269">
        <f t="shared" si="45"/>
        <v>256.66666666666669</v>
      </c>
      <c r="AC25" s="269">
        <f t="shared" si="45"/>
        <v>256.66666666666669</v>
      </c>
      <c r="AD25" s="269">
        <f t="shared" si="45"/>
        <v>256.66666666666669</v>
      </c>
      <c r="AE25" s="269">
        <f t="shared" si="45"/>
        <v>256.66666666666669</v>
      </c>
      <c r="AF25" s="269">
        <f>($E15*$E16*$E17)/12</f>
        <v>256.66666666666669</v>
      </c>
      <c r="AG25" s="393">
        <f>($F15*$F16*$F17)/12</f>
        <v>256.66666666666669</v>
      </c>
      <c r="AH25" s="269">
        <f t="shared" ref="AH25:AR25" si="46">($F15*$F16*$F17)/12</f>
        <v>256.66666666666669</v>
      </c>
      <c r="AI25" s="269">
        <f t="shared" si="46"/>
        <v>256.66666666666669</v>
      </c>
      <c r="AJ25" s="269">
        <f t="shared" si="46"/>
        <v>256.66666666666669</v>
      </c>
      <c r="AK25" s="269">
        <f t="shared" si="46"/>
        <v>256.66666666666669</v>
      </c>
      <c r="AL25" s="269">
        <f t="shared" si="46"/>
        <v>256.66666666666669</v>
      </c>
      <c r="AM25" s="269">
        <f t="shared" si="46"/>
        <v>256.66666666666669</v>
      </c>
      <c r="AN25" s="269">
        <f t="shared" si="46"/>
        <v>256.66666666666669</v>
      </c>
      <c r="AO25" s="269">
        <f t="shared" si="46"/>
        <v>256.66666666666669</v>
      </c>
      <c r="AP25" s="269">
        <f t="shared" si="46"/>
        <v>256.66666666666669</v>
      </c>
      <c r="AQ25" s="269">
        <f t="shared" si="46"/>
        <v>256.66666666666669</v>
      </c>
      <c r="AR25" s="269">
        <f t="shared" si="46"/>
        <v>256.66666666666669</v>
      </c>
      <c r="AS25" s="393">
        <f>($G15*$G16*$G17)/12</f>
        <v>385</v>
      </c>
      <c r="AT25" s="269">
        <f t="shared" ref="AT25:BD25" si="47">($G15*$G16*$G17)/12</f>
        <v>385</v>
      </c>
      <c r="AU25" s="269">
        <f t="shared" si="47"/>
        <v>385</v>
      </c>
      <c r="AV25" s="269">
        <f t="shared" si="47"/>
        <v>385</v>
      </c>
      <c r="AW25" s="269">
        <f t="shared" si="47"/>
        <v>385</v>
      </c>
      <c r="AX25" s="269">
        <f t="shared" si="47"/>
        <v>385</v>
      </c>
      <c r="AY25" s="269">
        <f t="shared" si="47"/>
        <v>385</v>
      </c>
      <c r="AZ25" s="269">
        <f t="shared" si="47"/>
        <v>385</v>
      </c>
      <c r="BA25" s="269">
        <f t="shared" si="47"/>
        <v>385</v>
      </c>
      <c r="BB25" s="269">
        <f t="shared" si="47"/>
        <v>385</v>
      </c>
      <c r="BC25" s="269">
        <f t="shared" si="47"/>
        <v>385</v>
      </c>
      <c r="BD25" s="269">
        <f t="shared" si="47"/>
        <v>385</v>
      </c>
    </row>
    <row r="26" spans="1:56" s="24" customFormat="1" ht="23" customHeight="1">
      <c r="A26" s="113"/>
      <c r="B26" s="261" t="s">
        <v>136</v>
      </c>
      <c r="C26" s="262"/>
      <c r="D26" s="265"/>
      <c r="E26" s="265">
        <f>E25/E$27</f>
        <v>2.6035502958579888E-2</v>
      </c>
      <c r="F26" s="266">
        <f>F25/F$27</f>
        <v>7.512378350691482E-3</v>
      </c>
      <c r="G26" s="266">
        <f>G25/G$27</f>
        <v>5.6579511358765527E-3</v>
      </c>
      <c r="H26" s="113"/>
      <c r="I26" s="397" t="str">
        <f t="shared" ref="I26" si="48">IFERROR(I25/I$27,"-")</f>
        <v>-</v>
      </c>
      <c r="J26" s="385" t="str">
        <f t="shared" ref="J26" si="49">IFERROR(J25/J$27,"-")</f>
        <v>-</v>
      </c>
      <c r="K26" s="385" t="str">
        <f t="shared" ref="K26" si="50">IFERROR(K25/K$27,"-")</f>
        <v>-</v>
      </c>
      <c r="L26" s="385" t="str">
        <f t="shared" ref="L26" si="51">IFERROR(L25/L$27,"-")</f>
        <v>-</v>
      </c>
      <c r="M26" s="385" t="str">
        <f t="shared" ref="M26" si="52">IFERROR(M25/M$27,"-")</f>
        <v>-</v>
      </c>
      <c r="N26" s="385" t="str">
        <f t="shared" ref="N26" si="53">IFERROR(N25/N$27,"-")</f>
        <v>-</v>
      </c>
      <c r="O26" s="385" t="str">
        <f t="shared" ref="O26" si="54">IFERROR(O25/O$27,"-")</f>
        <v>-</v>
      </c>
      <c r="P26" s="385" t="str">
        <f t="shared" ref="P26" si="55">IFERROR(P25/P$27,"-")</f>
        <v>-</v>
      </c>
      <c r="Q26" s="385" t="str">
        <f t="shared" ref="Q26" si="56">IFERROR(Q25/Q$27,"-")</f>
        <v>-</v>
      </c>
      <c r="R26" s="385" t="str">
        <f t="shared" ref="R26" si="57">IFERROR(R25/R$27,"-")</f>
        <v>-</v>
      </c>
      <c r="S26" s="385" t="str">
        <f t="shared" ref="S26" si="58">IFERROR(S25/S$27,"-")</f>
        <v>-</v>
      </c>
      <c r="T26" s="385" t="str">
        <f t="shared" ref="T26" si="59">IFERROR(T25/T$27,"-")</f>
        <v>-</v>
      </c>
      <c r="U26" s="394">
        <f t="shared" ref="U26:AS26" si="60">IFERROR(U25/U$27,"-")</f>
        <v>2.6035502958579888E-2</v>
      </c>
      <c r="V26" s="265">
        <f t="shared" si="60"/>
        <v>2.6035502958579888E-2</v>
      </c>
      <c r="W26" s="265">
        <f t="shared" si="60"/>
        <v>2.6035502958579888E-2</v>
      </c>
      <c r="X26" s="265">
        <f t="shared" si="60"/>
        <v>2.6035502958579888E-2</v>
      </c>
      <c r="Y26" s="265">
        <f t="shared" si="60"/>
        <v>2.6035502958579888E-2</v>
      </c>
      <c r="Z26" s="265">
        <f t="shared" si="60"/>
        <v>2.6035502958579888E-2</v>
      </c>
      <c r="AA26" s="265">
        <f t="shared" si="60"/>
        <v>2.6035502958579888E-2</v>
      </c>
      <c r="AB26" s="265">
        <f t="shared" si="60"/>
        <v>2.6035502958579888E-2</v>
      </c>
      <c r="AC26" s="265">
        <f t="shared" si="60"/>
        <v>2.6035502958579888E-2</v>
      </c>
      <c r="AD26" s="265">
        <f t="shared" si="60"/>
        <v>2.6035502958579888E-2</v>
      </c>
      <c r="AE26" s="265">
        <f t="shared" si="60"/>
        <v>2.6035502958579888E-2</v>
      </c>
      <c r="AF26" s="265">
        <f t="shared" si="60"/>
        <v>2.6035502958579888E-2</v>
      </c>
      <c r="AG26" s="394">
        <f t="shared" si="60"/>
        <v>7.512378350691482E-3</v>
      </c>
      <c r="AH26" s="265">
        <f t="shared" si="60"/>
        <v>7.512378350691482E-3</v>
      </c>
      <c r="AI26" s="265">
        <f t="shared" si="60"/>
        <v>7.512378350691482E-3</v>
      </c>
      <c r="AJ26" s="265">
        <f t="shared" si="60"/>
        <v>7.512378350691482E-3</v>
      </c>
      <c r="AK26" s="265">
        <f t="shared" si="60"/>
        <v>7.512378350691482E-3</v>
      </c>
      <c r="AL26" s="265">
        <f t="shared" si="60"/>
        <v>7.512378350691482E-3</v>
      </c>
      <c r="AM26" s="265">
        <f t="shared" si="60"/>
        <v>7.512378350691482E-3</v>
      </c>
      <c r="AN26" s="265">
        <f t="shared" si="60"/>
        <v>7.512378350691482E-3</v>
      </c>
      <c r="AO26" s="265">
        <f t="shared" si="60"/>
        <v>7.512378350691482E-3</v>
      </c>
      <c r="AP26" s="265">
        <f t="shared" si="60"/>
        <v>7.512378350691482E-3</v>
      </c>
      <c r="AQ26" s="265">
        <f t="shared" si="60"/>
        <v>7.512378350691482E-3</v>
      </c>
      <c r="AR26" s="266">
        <f t="shared" si="60"/>
        <v>7.512378350691482E-3</v>
      </c>
      <c r="AS26" s="395">
        <f t="shared" si="60"/>
        <v>5.6579511358765544E-3</v>
      </c>
      <c r="AT26" s="266">
        <f t="shared" ref="AT26:BD26" si="61">IFERROR(AT25/AT$27,"-")</f>
        <v>5.6579511358765544E-3</v>
      </c>
      <c r="AU26" s="266">
        <f t="shared" si="61"/>
        <v>5.6579511358765544E-3</v>
      </c>
      <c r="AV26" s="266">
        <f t="shared" si="61"/>
        <v>5.6579511358765544E-3</v>
      </c>
      <c r="AW26" s="266">
        <f t="shared" si="61"/>
        <v>5.6579511358765544E-3</v>
      </c>
      <c r="AX26" s="266">
        <f t="shared" si="61"/>
        <v>5.6579511358765544E-3</v>
      </c>
      <c r="AY26" s="266">
        <f t="shared" si="61"/>
        <v>5.6579511358765544E-3</v>
      </c>
      <c r="AZ26" s="266">
        <f t="shared" si="61"/>
        <v>5.6579511358765544E-3</v>
      </c>
      <c r="BA26" s="266">
        <f t="shared" si="61"/>
        <v>5.6579511358765544E-3</v>
      </c>
      <c r="BB26" s="266">
        <f t="shared" si="61"/>
        <v>5.6579511358765544E-3</v>
      </c>
      <c r="BC26" s="266">
        <f t="shared" si="61"/>
        <v>5.6579511358765544E-3</v>
      </c>
      <c r="BD26" s="266">
        <f t="shared" si="61"/>
        <v>5.6579511358765544E-3</v>
      </c>
    </row>
    <row r="27" spans="1:56" s="3" customFormat="1" ht="23" customHeight="1">
      <c r="A27" s="74"/>
      <c r="B27" s="235" t="s">
        <v>315</v>
      </c>
      <c r="C27" s="331"/>
      <c r="D27" s="279">
        <f>I27+J27+K27+L27+M27+N27+O27+P27+Q27+R27+S27+T27</f>
        <v>0</v>
      </c>
      <c r="E27" s="279">
        <f>U27+V27+W27+X27+Y27+Z27+AA27+AB27+AC27+AD27+AE27+AF27</f>
        <v>118299.99999999996</v>
      </c>
      <c r="F27" s="300">
        <f>AG27+AH27+AI27+AJ27+AK27+AL27+AM27+AN27+AO27+AP27+AQ27+AR27</f>
        <v>409989.99999999983</v>
      </c>
      <c r="G27" s="300">
        <f>AS27+AT27+AU27+AV27+AW27+AX27+AY27+AZ27+BA27+BB27+BC27+BD27</f>
        <v>816550.00000000012</v>
      </c>
      <c r="H27" s="117"/>
      <c r="I27" s="280">
        <f>I19+I21+I23+I25</f>
        <v>0</v>
      </c>
      <c r="J27" s="280">
        <f t="shared" ref="J27:AR27" si="62">J19+J21+J23+J25</f>
        <v>0</v>
      </c>
      <c r="K27" s="280">
        <f t="shared" si="62"/>
        <v>0</v>
      </c>
      <c r="L27" s="280">
        <f t="shared" si="62"/>
        <v>0</v>
      </c>
      <c r="M27" s="280">
        <f t="shared" si="62"/>
        <v>0</v>
      </c>
      <c r="N27" s="280">
        <f t="shared" si="62"/>
        <v>0</v>
      </c>
      <c r="O27" s="280">
        <f t="shared" si="62"/>
        <v>0</v>
      </c>
      <c r="P27" s="280">
        <f t="shared" si="62"/>
        <v>0</v>
      </c>
      <c r="Q27" s="280">
        <f t="shared" si="62"/>
        <v>0</v>
      </c>
      <c r="R27" s="280">
        <f t="shared" si="62"/>
        <v>0</v>
      </c>
      <c r="S27" s="280">
        <f t="shared" si="62"/>
        <v>0</v>
      </c>
      <c r="T27" s="280">
        <f t="shared" si="62"/>
        <v>0</v>
      </c>
      <c r="U27" s="280">
        <f>U19+U21+U23+U25</f>
        <v>9858.3333333333321</v>
      </c>
      <c r="V27" s="280">
        <f t="shared" si="62"/>
        <v>9858.3333333333321</v>
      </c>
      <c r="W27" s="280">
        <f t="shared" si="62"/>
        <v>9858.3333333333321</v>
      </c>
      <c r="X27" s="280">
        <f t="shared" si="62"/>
        <v>9858.3333333333321</v>
      </c>
      <c r="Y27" s="280">
        <f t="shared" si="62"/>
        <v>9858.3333333333321</v>
      </c>
      <c r="Z27" s="280">
        <f t="shared" si="62"/>
        <v>9858.3333333333321</v>
      </c>
      <c r="AA27" s="280">
        <f t="shared" si="62"/>
        <v>9858.3333333333321</v>
      </c>
      <c r="AB27" s="280">
        <f t="shared" si="62"/>
        <v>9858.3333333333321</v>
      </c>
      <c r="AC27" s="280">
        <f t="shared" si="62"/>
        <v>9858.3333333333321</v>
      </c>
      <c r="AD27" s="280">
        <f t="shared" si="62"/>
        <v>9858.3333333333321</v>
      </c>
      <c r="AE27" s="280">
        <f t="shared" si="62"/>
        <v>9858.3333333333321</v>
      </c>
      <c r="AF27" s="280">
        <f t="shared" si="62"/>
        <v>9858.3333333333321</v>
      </c>
      <c r="AG27" s="280">
        <f t="shared" si="62"/>
        <v>34165.833333333328</v>
      </c>
      <c r="AH27" s="280">
        <f t="shared" si="62"/>
        <v>34165.833333333328</v>
      </c>
      <c r="AI27" s="280">
        <f t="shared" si="62"/>
        <v>34165.833333333328</v>
      </c>
      <c r="AJ27" s="280">
        <f t="shared" si="62"/>
        <v>34165.833333333328</v>
      </c>
      <c r="AK27" s="280">
        <f t="shared" si="62"/>
        <v>34165.833333333328</v>
      </c>
      <c r="AL27" s="280">
        <f t="shared" si="62"/>
        <v>34165.833333333328</v>
      </c>
      <c r="AM27" s="280">
        <f t="shared" si="62"/>
        <v>34165.833333333328</v>
      </c>
      <c r="AN27" s="280">
        <f t="shared" si="62"/>
        <v>34165.833333333328</v>
      </c>
      <c r="AO27" s="280">
        <f t="shared" si="62"/>
        <v>34165.833333333328</v>
      </c>
      <c r="AP27" s="280">
        <f t="shared" si="62"/>
        <v>34165.833333333328</v>
      </c>
      <c r="AQ27" s="280">
        <f t="shared" si="62"/>
        <v>34165.833333333328</v>
      </c>
      <c r="AR27" s="322">
        <f t="shared" si="62"/>
        <v>34165.833333333328</v>
      </c>
      <c r="AS27" s="322">
        <f t="shared" ref="AS27:BD27" si="63">AS19+AS21+AS23+AS25</f>
        <v>68045.833333333328</v>
      </c>
      <c r="AT27" s="322">
        <f t="shared" si="63"/>
        <v>68045.833333333328</v>
      </c>
      <c r="AU27" s="322">
        <f t="shared" si="63"/>
        <v>68045.833333333328</v>
      </c>
      <c r="AV27" s="322">
        <f t="shared" si="63"/>
        <v>68045.833333333328</v>
      </c>
      <c r="AW27" s="322">
        <f t="shared" si="63"/>
        <v>68045.833333333328</v>
      </c>
      <c r="AX27" s="322">
        <f t="shared" si="63"/>
        <v>68045.833333333328</v>
      </c>
      <c r="AY27" s="322">
        <f t="shared" si="63"/>
        <v>68045.833333333328</v>
      </c>
      <c r="AZ27" s="322">
        <f t="shared" si="63"/>
        <v>68045.833333333328</v>
      </c>
      <c r="BA27" s="322">
        <f t="shared" si="63"/>
        <v>68045.833333333328</v>
      </c>
      <c r="BB27" s="322">
        <f t="shared" si="63"/>
        <v>68045.833333333328</v>
      </c>
      <c r="BC27" s="322">
        <f t="shared" si="63"/>
        <v>68045.833333333328</v>
      </c>
      <c r="BD27" s="322">
        <f t="shared" si="63"/>
        <v>68045.833333333328</v>
      </c>
    </row>
    <row r="28" spans="1:56" s="52" customFormat="1" ht="23" customHeight="1">
      <c r="A28" s="118"/>
      <c r="B28" s="112" t="s">
        <v>3</v>
      </c>
      <c r="C28" s="54"/>
      <c r="D28" s="53"/>
      <c r="E28" s="53" t="str">
        <f>IF(D27=0,"-",E27/D27-1)</f>
        <v>-</v>
      </c>
      <c r="F28" s="55">
        <f>IF(E27=0,"-",F27/E27-1)</f>
        <v>2.4656804733727808</v>
      </c>
      <c r="G28" s="55">
        <f>IF(F27=0,"-",G27/F27-1)</f>
        <v>0.99163394229127655</v>
      </c>
      <c r="H28" s="118"/>
      <c r="I28" s="281"/>
      <c r="J28" s="53" t="str">
        <f t="shared" ref="J28:AS28" si="64">IF(I27=0,"-",J27/I27-1)</f>
        <v>-</v>
      </c>
      <c r="K28" s="53" t="str">
        <f t="shared" si="64"/>
        <v>-</v>
      </c>
      <c r="L28" s="53" t="str">
        <f t="shared" si="64"/>
        <v>-</v>
      </c>
      <c r="M28" s="53" t="str">
        <f t="shared" si="64"/>
        <v>-</v>
      </c>
      <c r="N28" s="53" t="str">
        <f t="shared" si="64"/>
        <v>-</v>
      </c>
      <c r="O28" s="53" t="str">
        <f t="shared" si="64"/>
        <v>-</v>
      </c>
      <c r="P28" s="53" t="str">
        <f t="shared" si="64"/>
        <v>-</v>
      </c>
      <c r="Q28" s="53" t="str">
        <f t="shared" si="64"/>
        <v>-</v>
      </c>
      <c r="R28" s="53" t="str">
        <f t="shared" si="64"/>
        <v>-</v>
      </c>
      <c r="S28" s="53" t="str">
        <f t="shared" si="64"/>
        <v>-</v>
      </c>
      <c r="T28" s="53" t="str">
        <f t="shared" si="64"/>
        <v>-</v>
      </c>
      <c r="U28" s="281" t="str">
        <f t="shared" si="64"/>
        <v>-</v>
      </c>
      <c r="V28" s="53">
        <f t="shared" si="64"/>
        <v>0</v>
      </c>
      <c r="W28" s="53">
        <f t="shared" si="64"/>
        <v>0</v>
      </c>
      <c r="X28" s="53">
        <f t="shared" si="64"/>
        <v>0</v>
      </c>
      <c r="Y28" s="53">
        <f t="shared" si="64"/>
        <v>0</v>
      </c>
      <c r="Z28" s="53">
        <f t="shared" si="64"/>
        <v>0</v>
      </c>
      <c r="AA28" s="53">
        <f t="shared" si="64"/>
        <v>0</v>
      </c>
      <c r="AB28" s="53">
        <f t="shared" si="64"/>
        <v>0</v>
      </c>
      <c r="AC28" s="53">
        <f t="shared" si="64"/>
        <v>0</v>
      </c>
      <c r="AD28" s="53">
        <f t="shared" si="64"/>
        <v>0</v>
      </c>
      <c r="AE28" s="53">
        <f t="shared" si="64"/>
        <v>0</v>
      </c>
      <c r="AF28" s="53">
        <f t="shared" si="64"/>
        <v>0</v>
      </c>
      <c r="AG28" s="53">
        <f t="shared" si="64"/>
        <v>2.4656804733727808</v>
      </c>
      <c r="AH28" s="53">
        <f t="shared" si="64"/>
        <v>0</v>
      </c>
      <c r="AI28" s="53">
        <f t="shared" si="64"/>
        <v>0</v>
      </c>
      <c r="AJ28" s="53">
        <f t="shared" si="64"/>
        <v>0</v>
      </c>
      <c r="AK28" s="53">
        <f t="shared" si="64"/>
        <v>0</v>
      </c>
      <c r="AL28" s="53">
        <f t="shared" si="64"/>
        <v>0</v>
      </c>
      <c r="AM28" s="53">
        <f t="shared" si="64"/>
        <v>0</v>
      </c>
      <c r="AN28" s="53">
        <f t="shared" si="64"/>
        <v>0</v>
      </c>
      <c r="AO28" s="53">
        <f t="shared" si="64"/>
        <v>0</v>
      </c>
      <c r="AP28" s="53">
        <f t="shared" si="64"/>
        <v>0</v>
      </c>
      <c r="AQ28" s="53">
        <f t="shared" si="64"/>
        <v>0</v>
      </c>
      <c r="AR28" s="55">
        <f t="shared" si="64"/>
        <v>0</v>
      </c>
      <c r="AS28" s="55">
        <f t="shared" si="64"/>
        <v>0.99163394229127544</v>
      </c>
      <c r="AT28" s="55">
        <f t="shared" ref="AT28" si="65">IF(AS27=0,"-",AT27/AS27-1)</f>
        <v>0</v>
      </c>
      <c r="AU28" s="55">
        <f t="shared" ref="AU28" si="66">IF(AT27=0,"-",AU27/AT27-1)</f>
        <v>0</v>
      </c>
      <c r="AV28" s="55">
        <f t="shared" ref="AV28" si="67">IF(AU27=0,"-",AV27/AU27-1)</f>
        <v>0</v>
      </c>
      <c r="AW28" s="55">
        <f t="shared" ref="AW28" si="68">IF(AV27=0,"-",AW27/AV27-1)</f>
        <v>0</v>
      </c>
      <c r="AX28" s="55">
        <f t="shared" ref="AX28" si="69">IF(AW27=0,"-",AX27/AW27-1)</f>
        <v>0</v>
      </c>
      <c r="AY28" s="55">
        <f t="shared" ref="AY28" si="70">IF(AX27=0,"-",AY27/AX27-1)</f>
        <v>0</v>
      </c>
      <c r="AZ28" s="55">
        <f t="shared" ref="AZ28" si="71">IF(AY27=0,"-",AZ27/AY27-1)</f>
        <v>0</v>
      </c>
      <c r="BA28" s="55">
        <f t="shared" ref="BA28" si="72">IF(AZ27=0,"-",BA27/AZ27-1)</f>
        <v>0</v>
      </c>
      <c r="BB28" s="55">
        <f t="shared" ref="BB28" si="73">IF(BA27=0,"-",BB27/BA27-1)</f>
        <v>0</v>
      </c>
      <c r="BC28" s="55">
        <f t="shared" ref="BC28" si="74">IF(BB27=0,"-",BC27/BB27-1)</f>
        <v>0</v>
      </c>
      <c r="BD28" s="55">
        <f t="shared" ref="BD28" si="75">IF(BC27=0,"-",BD27/BC27-1)</f>
        <v>0</v>
      </c>
    </row>
    <row r="29" spans="1:56" ht="23"/>
    <row r="30" spans="1:56" ht="24" thickBot="1"/>
    <row r="31" spans="1:56" s="3" customFormat="1" ht="25" customHeight="1" thickTop="1">
      <c r="A31" s="14" t="s">
        <v>35</v>
      </c>
      <c r="B31" s="175" t="s">
        <v>98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</row>
    <row r="32" spans="1:56" ht="23"/>
    <row r="33" spans="1:56" ht="23" customHeight="1">
      <c r="A33" s="10">
        <v>1</v>
      </c>
      <c r="B33" s="120" t="s">
        <v>186</v>
      </c>
      <c r="C33" s="191"/>
      <c r="D33" s="177"/>
      <c r="E33" s="177"/>
      <c r="F33" s="192"/>
      <c r="G33" s="192"/>
      <c r="H33" s="1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</row>
    <row r="34" spans="1:56" ht="23" customHeight="1">
      <c r="A34" s="6"/>
      <c r="B34" s="4"/>
      <c r="C34" s="191"/>
      <c r="D34" s="177"/>
      <c r="E34" s="177"/>
      <c r="F34" s="177"/>
      <c r="G34" s="177"/>
      <c r="H34" s="1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</row>
    <row r="35" spans="1:56" ht="23" customHeight="1" thickBot="1">
      <c r="A35" s="1"/>
      <c r="B35" s="11" t="s">
        <v>14</v>
      </c>
      <c r="C35" s="11"/>
      <c r="D35" s="185"/>
      <c r="E35" s="185"/>
      <c r="F35" s="185"/>
      <c r="G35" s="185"/>
      <c r="H35" s="1"/>
    </row>
    <row r="36" spans="1:56" ht="23" customHeight="1">
      <c r="A36" s="74"/>
      <c r="B36" s="153" t="s">
        <v>316</v>
      </c>
      <c r="C36" s="190"/>
      <c r="D36" s="193"/>
      <c r="E36" s="362">
        <v>0.15</v>
      </c>
      <c r="F36" s="362">
        <v>0.15</v>
      </c>
      <c r="G36" s="362">
        <v>0.15</v>
      </c>
      <c r="H36" s="74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</row>
    <row r="37" spans="1:56" ht="23" customHeight="1">
      <c r="A37" s="74"/>
      <c r="B37" s="45"/>
      <c r="C37" s="194"/>
      <c r="D37" s="194"/>
      <c r="E37" s="194"/>
      <c r="F37" s="194"/>
      <c r="G37" s="194"/>
      <c r="H37" s="74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</row>
    <row r="38" spans="1:56" s="293" customFormat="1" ht="23" customHeight="1">
      <c r="A38" s="291"/>
      <c r="B38" s="341" t="s">
        <v>187</v>
      </c>
      <c r="C38" s="342"/>
      <c r="D38" s="319">
        <f>I38+J38+K38+L38+M38+N38+O38+P38+Q38+R38+S38+T38</f>
        <v>0</v>
      </c>
      <c r="E38" s="319">
        <f>U38+V38+W38+X38+Y38+Z38+AA38+AB38+AC38+AD38+AE38+AF38</f>
        <v>567</v>
      </c>
      <c r="F38" s="320">
        <f>AG38+AH38+AI38+AJ38+AK38+AL38+AM38+AN38+AO38+AP38+AQ38+AR38</f>
        <v>11025</v>
      </c>
      <c r="G38" s="320">
        <f t="shared" ref="G38:G42" si="76">AS38+AT38+AU38+AV38+AW38+AX38+AY38+AZ38+BA38+BB38+BC38+BD38</f>
        <v>23625</v>
      </c>
      <c r="H38" s="291"/>
      <c r="I38" s="398">
        <f>$D$36*I$19/4</f>
        <v>0</v>
      </c>
      <c r="J38" s="366">
        <f t="shared" ref="J38:T41" si="77">$D$36*J$19/4</f>
        <v>0</v>
      </c>
      <c r="K38" s="366">
        <f t="shared" si="77"/>
        <v>0</v>
      </c>
      <c r="L38" s="366">
        <f t="shared" si="77"/>
        <v>0</v>
      </c>
      <c r="M38" s="366">
        <f t="shared" si="77"/>
        <v>0</v>
      </c>
      <c r="N38" s="366">
        <f t="shared" si="77"/>
        <v>0</v>
      </c>
      <c r="O38" s="366">
        <f t="shared" si="77"/>
        <v>0</v>
      </c>
      <c r="P38" s="366">
        <f t="shared" si="77"/>
        <v>0</v>
      </c>
      <c r="Q38" s="366">
        <f t="shared" si="77"/>
        <v>0</v>
      </c>
      <c r="R38" s="366">
        <f t="shared" si="77"/>
        <v>0</v>
      </c>
      <c r="S38" s="366">
        <f t="shared" si="77"/>
        <v>0</v>
      </c>
      <c r="T38" s="366">
        <f t="shared" si="77"/>
        <v>0</v>
      </c>
      <c r="U38" s="400">
        <f>$E$36*U$19/4</f>
        <v>47.25</v>
      </c>
      <c r="V38" s="319">
        <f t="shared" ref="V38:AF41" si="78">$E$36*V$19/4</f>
        <v>47.25</v>
      </c>
      <c r="W38" s="319">
        <f t="shared" si="78"/>
        <v>47.25</v>
      </c>
      <c r="X38" s="319">
        <f t="shared" si="78"/>
        <v>47.25</v>
      </c>
      <c r="Y38" s="319">
        <f t="shared" si="78"/>
        <v>47.25</v>
      </c>
      <c r="Z38" s="319">
        <f t="shared" si="78"/>
        <v>47.25</v>
      </c>
      <c r="AA38" s="319">
        <f t="shared" si="78"/>
        <v>47.25</v>
      </c>
      <c r="AB38" s="319">
        <f t="shared" si="78"/>
        <v>47.25</v>
      </c>
      <c r="AC38" s="319">
        <f t="shared" si="78"/>
        <v>47.25</v>
      </c>
      <c r="AD38" s="319">
        <f t="shared" si="78"/>
        <v>47.25</v>
      </c>
      <c r="AE38" s="319">
        <f t="shared" si="78"/>
        <v>47.25</v>
      </c>
      <c r="AF38" s="319">
        <f t="shared" si="78"/>
        <v>47.25</v>
      </c>
      <c r="AG38" s="400">
        <f>$F$36*AG$19/4</f>
        <v>918.75</v>
      </c>
      <c r="AH38" s="319">
        <f t="shared" ref="AH38:AR41" si="79">$F$36*AH$19/4</f>
        <v>918.75</v>
      </c>
      <c r="AI38" s="319">
        <f t="shared" si="79"/>
        <v>918.75</v>
      </c>
      <c r="AJ38" s="319">
        <f t="shared" si="79"/>
        <v>918.75</v>
      </c>
      <c r="AK38" s="319">
        <f t="shared" si="79"/>
        <v>918.75</v>
      </c>
      <c r="AL38" s="319">
        <f t="shared" si="79"/>
        <v>918.75</v>
      </c>
      <c r="AM38" s="319">
        <f t="shared" si="79"/>
        <v>918.75</v>
      </c>
      <c r="AN38" s="319">
        <f t="shared" si="79"/>
        <v>918.75</v>
      </c>
      <c r="AO38" s="319">
        <f t="shared" si="79"/>
        <v>918.75</v>
      </c>
      <c r="AP38" s="319">
        <f t="shared" si="79"/>
        <v>918.75</v>
      </c>
      <c r="AQ38" s="319">
        <f t="shared" si="79"/>
        <v>918.75</v>
      </c>
      <c r="AR38" s="320">
        <f t="shared" si="79"/>
        <v>918.75</v>
      </c>
      <c r="AS38" s="402">
        <f>$G$36*AS$19/4</f>
        <v>1968.75</v>
      </c>
      <c r="AT38" s="320">
        <f t="shared" ref="AT38:BD41" si="80">$G$36*AT$19/4</f>
        <v>1968.75</v>
      </c>
      <c r="AU38" s="320">
        <f t="shared" si="80"/>
        <v>1968.75</v>
      </c>
      <c r="AV38" s="320">
        <f t="shared" si="80"/>
        <v>1968.75</v>
      </c>
      <c r="AW38" s="320">
        <f t="shared" si="80"/>
        <v>1968.75</v>
      </c>
      <c r="AX38" s="320">
        <f t="shared" si="80"/>
        <v>1968.75</v>
      </c>
      <c r="AY38" s="320">
        <f t="shared" si="80"/>
        <v>1968.75</v>
      </c>
      <c r="AZ38" s="320">
        <f t="shared" si="80"/>
        <v>1968.75</v>
      </c>
      <c r="BA38" s="320">
        <f t="shared" si="80"/>
        <v>1968.75</v>
      </c>
      <c r="BB38" s="320">
        <f t="shared" si="80"/>
        <v>1968.75</v>
      </c>
      <c r="BC38" s="320">
        <f t="shared" si="80"/>
        <v>1968.75</v>
      </c>
      <c r="BD38" s="320">
        <f t="shared" si="80"/>
        <v>1968.75</v>
      </c>
    </row>
    <row r="39" spans="1:56" s="293" customFormat="1" ht="23" customHeight="1">
      <c r="A39" s="291"/>
      <c r="B39" s="343" t="s">
        <v>188</v>
      </c>
      <c r="C39" s="344"/>
      <c r="D39" s="292">
        <f>I39+J39+K39+L39+M39+N39+O39+P39+Q39+R39+S39+T39</f>
        <v>0</v>
      </c>
      <c r="E39" s="292">
        <f>U39+V39+W39+X39+Y39+Z39+AA39+AB39+AC39+AD39+AE39+AF39</f>
        <v>567</v>
      </c>
      <c r="F39" s="321">
        <f>AG39+AH39+AI39+AJ39+AK39+AL39+AM39+AN39+AO39+AP39+AQ39+AR39</f>
        <v>11025</v>
      </c>
      <c r="G39" s="321">
        <f t="shared" si="76"/>
        <v>23625</v>
      </c>
      <c r="H39" s="291"/>
      <c r="I39" s="399">
        <f t="shared" ref="I39:I41" si="81">$D$36*I$19/4</f>
        <v>0</v>
      </c>
      <c r="J39" s="365">
        <f t="shared" si="77"/>
        <v>0</v>
      </c>
      <c r="K39" s="365">
        <f t="shared" si="77"/>
        <v>0</v>
      </c>
      <c r="L39" s="365">
        <f t="shared" si="77"/>
        <v>0</v>
      </c>
      <c r="M39" s="365">
        <f t="shared" si="77"/>
        <v>0</v>
      </c>
      <c r="N39" s="365">
        <f t="shared" si="77"/>
        <v>0</v>
      </c>
      <c r="O39" s="365">
        <f t="shared" si="77"/>
        <v>0</v>
      </c>
      <c r="P39" s="365">
        <f t="shared" si="77"/>
        <v>0</v>
      </c>
      <c r="Q39" s="365">
        <f t="shared" si="77"/>
        <v>0</v>
      </c>
      <c r="R39" s="365">
        <f t="shared" si="77"/>
        <v>0</v>
      </c>
      <c r="S39" s="365">
        <f t="shared" si="77"/>
        <v>0</v>
      </c>
      <c r="T39" s="365">
        <f t="shared" si="77"/>
        <v>0</v>
      </c>
      <c r="U39" s="401">
        <f t="shared" ref="U39:U41" si="82">$E$36*U$19/4</f>
        <v>47.25</v>
      </c>
      <c r="V39" s="292">
        <f t="shared" si="78"/>
        <v>47.25</v>
      </c>
      <c r="W39" s="292">
        <f t="shared" si="78"/>
        <v>47.25</v>
      </c>
      <c r="X39" s="292">
        <f t="shared" si="78"/>
        <v>47.25</v>
      </c>
      <c r="Y39" s="292">
        <f t="shared" si="78"/>
        <v>47.25</v>
      </c>
      <c r="Z39" s="292">
        <f t="shared" si="78"/>
        <v>47.25</v>
      </c>
      <c r="AA39" s="292">
        <f t="shared" si="78"/>
        <v>47.25</v>
      </c>
      <c r="AB39" s="292">
        <f t="shared" si="78"/>
        <v>47.25</v>
      </c>
      <c r="AC39" s="292">
        <f t="shared" si="78"/>
        <v>47.25</v>
      </c>
      <c r="AD39" s="292">
        <f t="shared" si="78"/>
        <v>47.25</v>
      </c>
      <c r="AE39" s="292">
        <f t="shared" si="78"/>
        <v>47.25</v>
      </c>
      <c r="AF39" s="292">
        <f t="shared" si="78"/>
        <v>47.25</v>
      </c>
      <c r="AG39" s="401">
        <f t="shared" ref="AG39:AG41" si="83">$F$36*AG$19/4</f>
        <v>918.75</v>
      </c>
      <c r="AH39" s="292">
        <f t="shared" si="79"/>
        <v>918.75</v>
      </c>
      <c r="AI39" s="292">
        <f t="shared" si="79"/>
        <v>918.75</v>
      </c>
      <c r="AJ39" s="292">
        <f t="shared" si="79"/>
        <v>918.75</v>
      </c>
      <c r="AK39" s="292">
        <f t="shared" si="79"/>
        <v>918.75</v>
      </c>
      <c r="AL39" s="292">
        <f t="shared" si="79"/>
        <v>918.75</v>
      </c>
      <c r="AM39" s="292">
        <f t="shared" si="79"/>
        <v>918.75</v>
      </c>
      <c r="AN39" s="292">
        <f t="shared" si="79"/>
        <v>918.75</v>
      </c>
      <c r="AO39" s="292">
        <f t="shared" si="79"/>
        <v>918.75</v>
      </c>
      <c r="AP39" s="292">
        <f t="shared" si="79"/>
        <v>918.75</v>
      </c>
      <c r="AQ39" s="292">
        <f t="shared" si="79"/>
        <v>918.75</v>
      </c>
      <c r="AR39" s="321">
        <f t="shared" si="79"/>
        <v>918.75</v>
      </c>
      <c r="AS39" s="403">
        <f>$G$36*AS$19/4</f>
        <v>1968.75</v>
      </c>
      <c r="AT39" s="321">
        <f t="shared" si="80"/>
        <v>1968.75</v>
      </c>
      <c r="AU39" s="321">
        <f t="shared" si="80"/>
        <v>1968.75</v>
      </c>
      <c r="AV39" s="321">
        <f t="shared" si="80"/>
        <v>1968.75</v>
      </c>
      <c r="AW39" s="321">
        <f t="shared" si="80"/>
        <v>1968.75</v>
      </c>
      <c r="AX39" s="321">
        <f t="shared" si="80"/>
        <v>1968.75</v>
      </c>
      <c r="AY39" s="321">
        <f t="shared" si="80"/>
        <v>1968.75</v>
      </c>
      <c r="AZ39" s="321">
        <f t="shared" si="80"/>
        <v>1968.75</v>
      </c>
      <c r="BA39" s="321">
        <f t="shared" si="80"/>
        <v>1968.75</v>
      </c>
      <c r="BB39" s="321">
        <f t="shared" si="80"/>
        <v>1968.75</v>
      </c>
      <c r="BC39" s="321">
        <f t="shared" si="80"/>
        <v>1968.75</v>
      </c>
      <c r="BD39" s="321">
        <f t="shared" si="80"/>
        <v>1968.75</v>
      </c>
    </row>
    <row r="40" spans="1:56" s="293" customFormat="1" ht="23" customHeight="1">
      <c r="A40" s="291"/>
      <c r="B40" s="343" t="s">
        <v>189</v>
      </c>
      <c r="C40" s="344"/>
      <c r="D40" s="292">
        <f>I40+J40+K40+L40+M40+N40+O40+P40+Q40+R40+S40+T40</f>
        <v>0</v>
      </c>
      <c r="E40" s="292">
        <f>U40+V40+W40+X40+Y40+Z40+AA40+AB40+AC40+AD40+AE40+AF40</f>
        <v>567</v>
      </c>
      <c r="F40" s="321">
        <f>AG40+AH40+AI40+AJ40+AK40+AL40+AM40+AN40+AO40+AP40+AQ40+AR40</f>
        <v>11025</v>
      </c>
      <c r="G40" s="321">
        <f t="shared" si="76"/>
        <v>23625</v>
      </c>
      <c r="H40" s="291"/>
      <c r="I40" s="399">
        <f t="shared" si="81"/>
        <v>0</v>
      </c>
      <c r="J40" s="365">
        <f t="shared" si="77"/>
        <v>0</v>
      </c>
      <c r="K40" s="365">
        <f t="shared" si="77"/>
        <v>0</v>
      </c>
      <c r="L40" s="365">
        <f t="shared" si="77"/>
        <v>0</v>
      </c>
      <c r="M40" s="365">
        <f t="shared" si="77"/>
        <v>0</v>
      </c>
      <c r="N40" s="365">
        <f t="shared" si="77"/>
        <v>0</v>
      </c>
      <c r="O40" s="365">
        <f t="shared" si="77"/>
        <v>0</v>
      </c>
      <c r="P40" s="365">
        <f t="shared" si="77"/>
        <v>0</v>
      </c>
      <c r="Q40" s="365">
        <f t="shared" si="77"/>
        <v>0</v>
      </c>
      <c r="R40" s="365">
        <f t="shared" si="77"/>
        <v>0</v>
      </c>
      <c r="S40" s="365">
        <f t="shared" si="77"/>
        <v>0</v>
      </c>
      <c r="T40" s="365">
        <f t="shared" si="77"/>
        <v>0</v>
      </c>
      <c r="U40" s="401">
        <f t="shared" si="82"/>
        <v>47.25</v>
      </c>
      <c r="V40" s="292">
        <f t="shared" si="78"/>
        <v>47.25</v>
      </c>
      <c r="W40" s="292">
        <f t="shared" si="78"/>
        <v>47.25</v>
      </c>
      <c r="X40" s="292">
        <f t="shared" si="78"/>
        <v>47.25</v>
      </c>
      <c r="Y40" s="292">
        <f t="shared" si="78"/>
        <v>47.25</v>
      </c>
      <c r="Z40" s="292">
        <f t="shared" si="78"/>
        <v>47.25</v>
      </c>
      <c r="AA40" s="292">
        <f t="shared" si="78"/>
        <v>47.25</v>
      </c>
      <c r="AB40" s="292">
        <f t="shared" si="78"/>
        <v>47.25</v>
      </c>
      <c r="AC40" s="292">
        <f t="shared" si="78"/>
        <v>47.25</v>
      </c>
      <c r="AD40" s="292">
        <f t="shared" si="78"/>
        <v>47.25</v>
      </c>
      <c r="AE40" s="292">
        <f t="shared" si="78"/>
        <v>47.25</v>
      </c>
      <c r="AF40" s="292">
        <f t="shared" si="78"/>
        <v>47.25</v>
      </c>
      <c r="AG40" s="401">
        <f t="shared" si="83"/>
        <v>918.75</v>
      </c>
      <c r="AH40" s="292">
        <f t="shared" si="79"/>
        <v>918.75</v>
      </c>
      <c r="AI40" s="292">
        <f t="shared" si="79"/>
        <v>918.75</v>
      </c>
      <c r="AJ40" s="292">
        <f t="shared" si="79"/>
        <v>918.75</v>
      </c>
      <c r="AK40" s="292">
        <f t="shared" si="79"/>
        <v>918.75</v>
      </c>
      <c r="AL40" s="292">
        <f t="shared" si="79"/>
        <v>918.75</v>
      </c>
      <c r="AM40" s="292">
        <f t="shared" si="79"/>
        <v>918.75</v>
      </c>
      <c r="AN40" s="292">
        <f t="shared" si="79"/>
        <v>918.75</v>
      </c>
      <c r="AO40" s="292">
        <f t="shared" si="79"/>
        <v>918.75</v>
      </c>
      <c r="AP40" s="292">
        <f t="shared" si="79"/>
        <v>918.75</v>
      </c>
      <c r="AQ40" s="292">
        <f t="shared" si="79"/>
        <v>918.75</v>
      </c>
      <c r="AR40" s="321">
        <f t="shared" si="79"/>
        <v>918.75</v>
      </c>
      <c r="AS40" s="403">
        <f>$G$36*AS$19/4</f>
        <v>1968.75</v>
      </c>
      <c r="AT40" s="321">
        <f t="shared" si="80"/>
        <v>1968.75</v>
      </c>
      <c r="AU40" s="321">
        <f t="shared" si="80"/>
        <v>1968.75</v>
      </c>
      <c r="AV40" s="321">
        <f t="shared" si="80"/>
        <v>1968.75</v>
      </c>
      <c r="AW40" s="321">
        <f t="shared" si="80"/>
        <v>1968.75</v>
      </c>
      <c r="AX40" s="321">
        <f t="shared" si="80"/>
        <v>1968.75</v>
      </c>
      <c r="AY40" s="321">
        <f t="shared" si="80"/>
        <v>1968.75</v>
      </c>
      <c r="AZ40" s="321">
        <f t="shared" si="80"/>
        <v>1968.75</v>
      </c>
      <c r="BA40" s="321">
        <f t="shared" si="80"/>
        <v>1968.75</v>
      </c>
      <c r="BB40" s="321">
        <f t="shared" si="80"/>
        <v>1968.75</v>
      </c>
      <c r="BC40" s="321">
        <f t="shared" si="80"/>
        <v>1968.75</v>
      </c>
      <c r="BD40" s="321">
        <f t="shared" si="80"/>
        <v>1968.75</v>
      </c>
    </row>
    <row r="41" spans="1:56" s="293" customFormat="1" ht="23" customHeight="1">
      <c r="A41" s="291"/>
      <c r="B41" s="343" t="s">
        <v>190</v>
      </c>
      <c r="C41" s="344"/>
      <c r="D41" s="292">
        <f>I41+J41+K41+L41+M41+N41+O41+P41+Q41+R41+S41+T41</f>
        <v>0</v>
      </c>
      <c r="E41" s="292">
        <f>U41+V41+W41+X41+Y41+Z41+AA41+AB41+AC41+AD41+AE41+AF41</f>
        <v>567</v>
      </c>
      <c r="F41" s="321">
        <f>AG41+AH41+AI41+AJ41+AK41+AL41+AM41+AN41+AO41+AP41+AQ41+AR41</f>
        <v>11025</v>
      </c>
      <c r="G41" s="321">
        <f t="shared" si="76"/>
        <v>23625</v>
      </c>
      <c r="H41" s="291"/>
      <c r="I41" s="399">
        <f t="shared" si="81"/>
        <v>0</v>
      </c>
      <c r="J41" s="365">
        <f t="shared" si="77"/>
        <v>0</v>
      </c>
      <c r="K41" s="365">
        <f t="shared" si="77"/>
        <v>0</v>
      </c>
      <c r="L41" s="365">
        <f t="shared" si="77"/>
        <v>0</v>
      </c>
      <c r="M41" s="365">
        <f t="shared" si="77"/>
        <v>0</v>
      </c>
      <c r="N41" s="365">
        <f t="shared" si="77"/>
        <v>0</v>
      </c>
      <c r="O41" s="365">
        <f t="shared" si="77"/>
        <v>0</v>
      </c>
      <c r="P41" s="365">
        <f t="shared" si="77"/>
        <v>0</v>
      </c>
      <c r="Q41" s="365">
        <f t="shared" si="77"/>
        <v>0</v>
      </c>
      <c r="R41" s="365">
        <f t="shared" si="77"/>
        <v>0</v>
      </c>
      <c r="S41" s="365">
        <f t="shared" si="77"/>
        <v>0</v>
      </c>
      <c r="T41" s="365">
        <f t="shared" si="77"/>
        <v>0</v>
      </c>
      <c r="U41" s="401">
        <f t="shared" si="82"/>
        <v>47.25</v>
      </c>
      <c r="V41" s="292">
        <f t="shared" si="78"/>
        <v>47.25</v>
      </c>
      <c r="W41" s="292">
        <f t="shared" si="78"/>
        <v>47.25</v>
      </c>
      <c r="X41" s="292">
        <f t="shared" si="78"/>
        <v>47.25</v>
      </c>
      <c r="Y41" s="292">
        <f t="shared" si="78"/>
        <v>47.25</v>
      </c>
      <c r="Z41" s="292">
        <f t="shared" si="78"/>
        <v>47.25</v>
      </c>
      <c r="AA41" s="292">
        <f t="shared" si="78"/>
        <v>47.25</v>
      </c>
      <c r="AB41" s="292">
        <f t="shared" si="78"/>
        <v>47.25</v>
      </c>
      <c r="AC41" s="292">
        <f t="shared" si="78"/>
        <v>47.25</v>
      </c>
      <c r="AD41" s="292">
        <f t="shared" si="78"/>
        <v>47.25</v>
      </c>
      <c r="AE41" s="292">
        <f t="shared" si="78"/>
        <v>47.25</v>
      </c>
      <c r="AF41" s="292">
        <f t="shared" si="78"/>
        <v>47.25</v>
      </c>
      <c r="AG41" s="401">
        <f t="shared" si="83"/>
        <v>918.75</v>
      </c>
      <c r="AH41" s="292">
        <f t="shared" si="79"/>
        <v>918.75</v>
      </c>
      <c r="AI41" s="292">
        <f t="shared" si="79"/>
        <v>918.75</v>
      </c>
      <c r="AJ41" s="292">
        <f t="shared" si="79"/>
        <v>918.75</v>
      </c>
      <c r="AK41" s="292">
        <f t="shared" si="79"/>
        <v>918.75</v>
      </c>
      <c r="AL41" s="292">
        <f t="shared" si="79"/>
        <v>918.75</v>
      </c>
      <c r="AM41" s="292">
        <f t="shared" si="79"/>
        <v>918.75</v>
      </c>
      <c r="AN41" s="292">
        <f t="shared" si="79"/>
        <v>918.75</v>
      </c>
      <c r="AO41" s="292">
        <f t="shared" si="79"/>
        <v>918.75</v>
      </c>
      <c r="AP41" s="292">
        <f t="shared" si="79"/>
        <v>918.75</v>
      </c>
      <c r="AQ41" s="292">
        <f t="shared" si="79"/>
        <v>918.75</v>
      </c>
      <c r="AR41" s="321">
        <f t="shared" si="79"/>
        <v>918.75</v>
      </c>
      <c r="AS41" s="403">
        <f>$G$36*AS$19/4</f>
        <v>1968.75</v>
      </c>
      <c r="AT41" s="321">
        <f t="shared" si="80"/>
        <v>1968.75</v>
      </c>
      <c r="AU41" s="321">
        <f t="shared" si="80"/>
        <v>1968.75</v>
      </c>
      <c r="AV41" s="321">
        <f t="shared" si="80"/>
        <v>1968.75</v>
      </c>
      <c r="AW41" s="321">
        <f t="shared" si="80"/>
        <v>1968.75</v>
      </c>
      <c r="AX41" s="321">
        <f t="shared" si="80"/>
        <v>1968.75</v>
      </c>
      <c r="AY41" s="321">
        <f t="shared" si="80"/>
        <v>1968.75</v>
      </c>
      <c r="AZ41" s="321">
        <f t="shared" si="80"/>
        <v>1968.75</v>
      </c>
      <c r="BA41" s="321">
        <f t="shared" si="80"/>
        <v>1968.75</v>
      </c>
      <c r="BB41" s="321">
        <f t="shared" si="80"/>
        <v>1968.75</v>
      </c>
      <c r="BC41" s="321">
        <f t="shared" si="80"/>
        <v>1968.75</v>
      </c>
      <c r="BD41" s="321">
        <f t="shared" si="80"/>
        <v>1968.75</v>
      </c>
    </row>
    <row r="42" spans="1:56" s="3" customFormat="1" ht="23" customHeight="1">
      <c r="A42" s="74"/>
      <c r="B42" s="242" t="s">
        <v>191</v>
      </c>
      <c r="C42" s="363"/>
      <c r="D42" s="327">
        <f>I42+J42+K42+L42+M42+N42+O42+P42+Q42+R42+S42+T42</f>
        <v>0</v>
      </c>
      <c r="E42" s="279">
        <f>U42+V42+W42+X42+Y42+Z42+AA42+AB42+AC42+AD42+AE42+AF42</f>
        <v>2268</v>
      </c>
      <c r="F42" s="300">
        <f>AG42+AH42+AI42+AJ42+AK42+AL42+AM42+AN42+AO42+AP42+AQ42+AR42</f>
        <v>44100</v>
      </c>
      <c r="G42" s="300">
        <f t="shared" si="76"/>
        <v>94500</v>
      </c>
      <c r="H42" s="117"/>
      <c r="I42" s="322">
        <f t="shared" ref="I42:AQ42" si="84">SUM(I38:I41)</f>
        <v>0</v>
      </c>
      <c r="J42" s="322">
        <f t="shared" si="84"/>
        <v>0</v>
      </c>
      <c r="K42" s="322">
        <f t="shared" si="84"/>
        <v>0</v>
      </c>
      <c r="L42" s="322">
        <f t="shared" si="84"/>
        <v>0</v>
      </c>
      <c r="M42" s="322">
        <f t="shared" si="84"/>
        <v>0</v>
      </c>
      <c r="N42" s="322">
        <f t="shared" si="84"/>
        <v>0</v>
      </c>
      <c r="O42" s="322">
        <f t="shared" si="84"/>
        <v>0</v>
      </c>
      <c r="P42" s="322">
        <f t="shared" si="84"/>
        <v>0</v>
      </c>
      <c r="Q42" s="322">
        <f t="shared" si="84"/>
        <v>0</v>
      </c>
      <c r="R42" s="322">
        <f t="shared" si="84"/>
        <v>0</v>
      </c>
      <c r="S42" s="322">
        <f t="shared" si="84"/>
        <v>0</v>
      </c>
      <c r="T42" s="322">
        <f t="shared" si="84"/>
        <v>0</v>
      </c>
      <c r="U42" s="322">
        <f>SUM(U38:U41)</f>
        <v>189</v>
      </c>
      <c r="V42" s="322">
        <f t="shared" si="84"/>
        <v>189</v>
      </c>
      <c r="W42" s="322">
        <f>SUM(W38:W41)</f>
        <v>189</v>
      </c>
      <c r="X42" s="322">
        <f t="shared" si="84"/>
        <v>189</v>
      </c>
      <c r="Y42" s="322">
        <f t="shared" si="84"/>
        <v>189</v>
      </c>
      <c r="Z42" s="322">
        <f t="shared" si="84"/>
        <v>189</v>
      </c>
      <c r="AA42" s="322">
        <f t="shared" si="84"/>
        <v>189</v>
      </c>
      <c r="AB42" s="322">
        <f t="shared" si="84"/>
        <v>189</v>
      </c>
      <c r="AC42" s="322">
        <f t="shared" si="84"/>
        <v>189</v>
      </c>
      <c r="AD42" s="322">
        <f t="shared" si="84"/>
        <v>189</v>
      </c>
      <c r="AE42" s="322">
        <f t="shared" si="84"/>
        <v>189</v>
      </c>
      <c r="AF42" s="322">
        <f t="shared" si="84"/>
        <v>189</v>
      </c>
      <c r="AG42" s="322">
        <f t="shared" si="84"/>
        <v>3675</v>
      </c>
      <c r="AH42" s="322">
        <f t="shared" si="84"/>
        <v>3675</v>
      </c>
      <c r="AI42" s="322">
        <f t="shared" si="84"/>
        <v>3675</v>
      </c>
      <c r="AJ42" s="322">
        <f t="shared" si="84"/>
        <v>3675</v>
      </c>
      <c r="AK42" s="322">
        <f t="shared" si="84"/>
        <v>3675</v>
      </c>
      <c r="AL42" s="322">
        <f t="shared" si="84"/>
        <v>3675</v>
      </c>
      <c r="AM42" s="322">
        <f t="shared" si="84"/>
        <v>3675</v>
      </c>
      <c r="AN42" s="322">
        <f t="shared" si="84"/>
        <v>3675</v>
      </c>
      <c r="AO42" s="322">
        <f t="shared" si="84"/>
        <v>3675</v>
      </c>
      <c r="AP42" s="322">
        <f t="shared" si="84"/>
        <v>3675</v>
      </c>
      <c r="AQ42" s="322">
        <f t="shared" si="84"/>
        <v>3675</v>
      </c>
      <c r="AR42" s="322">
        <f>SUM(AR38:AR41)</f>
        <v>3675</v>
      </c>
      <c r="AS42" s="322">
        <f>SUM(AS38:AS41)</f>
        <v>7875</v>
      </c>
      <c r="AT42" s="322">
        <f t="shared" ref="AT42:BD42" si="85">SUM(AT38:AT41)</f>
        <v>7875</v>
      </c>
      <c r="AU42" s="322">
        <f t="shared" si="85"/>
        <v>7875</v>
      </c>
      <c r="AV42" s="322">
        <f t="shared" si="85"/>
        <v>7875</v>
      </c>
      <c r="AW42" s="322">
        <f t="shared" si="85"/>
        <v>7875</v>
      </c>
      <c r="AX42" s="322">
        <f t="shared" si="85"/>
        <v>7875</v>
      </c>
      <c r="AY42" s="322">
        <f t="shared" si="85"/>
        <v>7875</v>
      </c>
      <c r="AZ42" s="322">
        <f t="shared" si="85"/>
        <v>7875</v>
      </c>
      <c r="BA42" s="322">
        <f t="shared" si="85"/>
        <v>7875</v>
      </c>
      <c r="BB42" s="322">
        <f t="shared" si="85"/>
        <v>7875</v>
      </c>
      <c r="BC42" s="322">
        <f t="shared" si="85"/>
        <v>7875</v>
      </c>
      <c r="BD42" s="322">
        <f t="shared" si="85"/>
        <v>7875</v>
      </c>
    </row>
    <row r="43" spans="1:56" s="52" customFormat="1" ht="23" customHeight="1">
      <c r="A43" s="118"/>
      <c r="B43" s="329" t="s">
        <v>90</v>
      </c>
      <c r="C43" s="330"/>
      <c r="D43" s="53" t="str">
        <f>IFERROR(D42/D$27,"-")</f>
        <v>-</v>
      </c>
      <c r="E43" s="53">
        <f>IFERROR(E42/E$27,"-")</f>
        <v>1.9171597633136101E-2</v>
      </c>
      <c r="F43" s="55">
        <f>IFERROR(F42/F$27,"-")</f>
        <v>0.10756359911217352</v>
      </c>
      <c r="G43" s="55">
        <f>IFERROR(G42/G$27,"-")</f>
        <v>0.11573081868838404</v>
      </c>
      <c r="H43" s="118"/>
      <c r="I43" s="53" t="str">
        <f>IFERROR(I42/I$27,"-")</f>
        <v>-</v>
      </c>
      <c r="J43" s="53" t="str">
        <f t="shared" ref="J43" si="86">IFERROR(J42/J$27,"-")</f>
        <v>-</v>
      </c>
      <c r="K43" s="53" t="str">
        <f t="shared" ref="K43" si="87">IFERROR(K42/K$27,"-")</f>
        <v>-</v>
      </c>
      <c r="L43" s="53" t="str">
        <f t="shared" ref="L43" si="88">IFERROR(L42/L$27,"-")</f>
        <v>-</v>
      </c>
      <c r="M43" s="53" t="str">
        <f t="shared" ref="M43" si="89">IFERROR(M42/M$27,"-")</f>
        <v>-</v>
      </c>
      <c r="N43" s="53" t="str">
        <f t="shared" ref="N43" si="90">IFERROR(N42/N$27,"-")</f>
        <v>-</v>
      </c>
      <c r="O43" s="53" t="str">
        <f t="shared" ref="O43" si="91">IFERROR(O42/O$27,"-")</f>
        <v>-</v>
      </c>
      <c r="P43" s="53" t="str">
        <f t="shared" ref="P43" si="92">IFERROR(P42/P$27,"-")</f>
        <v>-</v>
      </c>
      <c r="Q43" s="53" t="str">
        <f t="shared" ref="Q43" si="93">IFERROR(Q42/Q$27,"-")</f>
        <v>-</v>
      </c>
      <c r="R43" s="53" t="str">
        <f t="shared" ref="R43" si="94">IFERROR(R42/R$27,"-")</f>
        <v>-</v>
      </c>
      <c r="S43" s="53" t="str">
        <f t="shared" ref="S43" si="95">IFERROR(S42/S$27,"-")</f>
        <v>-</v>
      </c>
      <c r="T43" s="53" t="str">
        <f t="shared" ref="T43" si="96">IFERROR(T42/T$27,"-")</f>
        <v>-</v>
      </c>
      <c r="U43" s="53">
        <f>IFERROR(U42/U$27,"-")</f>
        <v>1.9171597633136098E-2</v>
      </c>
      <c r="V43" s="53">
        <f t="shared" ref="V43" si="97">IFERROR(V42/V$27,"-")</f>
        <v>1.9171597633136098E-2</v>
      </c>
      <c r="W43" s="53">
        <f t="shared" ref="W43" si="98">IFERROR(W42/W$27,"-")</f>
        <v>1.9171597633136098E-2</v>
      </c>
      <c r="X43" s="53">
        <f t="shared" ref="X43" si="99">IFERROR(X42/X$27,"-")</f>
        <v>1.9171597633136098E-2</v>
      </c>
      <c r="Y43" s="53">
        <f t="shared" ref="Y43" si="100">IFERROR(Y42/Y$27,"-")</f>
        <v>1.9171597633136098E-2</v>
      </c>
      <c r="Z43" s="53">
        <f t="shared" ref="Z43" si="101">IFERROR(Z42/Z$27,"-")</f>
        <v>1.9171597633136098E-2</v>
      </c>
      <c r="AA43" s="53">
        <f t="shared" ref="AA43" si="102">IFERROR(AA42/AA$27,"-")</f>
        <v>1.9171597633136098E-2</v>
      </c>
      <c r="AB43" s="53">
        <f t="shared" ref="AB43" si="103">IFERROR(AB42/AB$27,"-")</f>
        <v>1.9171597633136098E-2</v>
      </c>
      <c r="AC43" s="53">
        <f t="shared" ref="AC43" si="104">IFERROR(AC42/AC$27,"-")</f>
        <v>1.9171597633136098E-2</v>
      </c>
      <c r="AD43" s="53">
        <f t="shared" ref="AD43" si="105">IFERROR(AD42/AD$27,"-")</f>
        <v>1.9171597633136098E-2</v>
      </c>
      <c r="AE43" s="53">
        <f t="shared" ref="AE43" si="106">IFERROR(AE42/AE$27,"-")</f>
        <v>1.9171597633136098E-2</v>
      </c>
      <c r="AF43" s="53">
        <f t="shared" ref="AF43" si="107">IFERROR(AF42/AF$27,"-")</f>
        <v>1.9171597633136098E-2</v>
      </c>
      <c r="AG43" s="53">
        <f t="shared" ref="AG43" si="108">IFERROR(AG42/AG$27,"-")</f>
        <v>0.10756359911217349</v>
      </c>
      <c r="AH43" s="53">
        <f t="shared" ref="AH43" si="109">IFERROR(AH42/AH$27,"-")</f>
        <v>0.10756359911217349</v>
      </c>
      <c r="AI43" s="53">
        <f t="shared" ref="AI43" si="110">IFERROR(AI42/AI$27,"-")</f>
        <v>0.10756359911217349</v>
      </c>
      <c r="AJ43" s="53">
        <f t="shared" ref="AJ43" si="111">IFERROR(AJ42/AJ$27,"-")</f>
        <v>0.10756359911217349</v>
      </c>
      <c r="AK43" s="53">
        <f t="shared" ref="AK43" si="112">IFERROR(AK42/AK$27,"-")</f>
        <v>0.10756359911217349</v>
      </c>
      <c r="AL43" s="53">
        <f t="shared" ref="AL43" si="113">IFERROR(AL42/AL$27,"-")</f>
        <v>0.10756359911217349</v>
      </c>
      <c r="AM43" s="53">
        <f t="shared" ref="AM43" si="114">IFERROR(AM42/AM$27,"-")</f>
        <v>0.10756359911217349</v>
      </c>
      <c r="AN43" s="53">
        <f t="shared" ref="AN43" si="115">IFERROR(AN42/AN$27,"-")</f>
        <v>0.10756359911217349</v>
      </c>
      <c r="AO43" s="53">
        <f t="shared" ref="AO43" si="116">IFERROR(AO42/AO$27,"-")</f>
        <v>0.10756359911217349</v>
      </c>
      <c r="AP43" s="53">
        <f t="shared" ref="AP43" si="117">IFERROR(AP42/AP$27,"-")</f>
        <v>0.10756359911217349</v>
      </c>
      <c r="AQ43" s="53">
        <f t="shared" ref="AQ43" si="118">IFERROR(AQ42/AQ$27,"-")</f>
        <v>0.10756359911217349</v>
      </c>
      <c r="AR43" s="55">
        <f t="shared" ref="AR43:AS43" si="119">IFERROR(AR42/AR$27,"-")</f>
        <v>0.10756359911217349</v>
      </c>
      <c r="AS43" s="55">
        <f t="shared" si="119"/>
        <v>0.11573081868838406</v>
      </c>
      <c r="AT43" s="55">
        <f t="shared" ref="AT43" si="120">IFERROR(AT42/AT$27,"-")</f>
        <v>0.11573081868838406</v>
      </c>
      <c r="AU43" s="55">
        <f t="shared" ref="AU43" si="121">IFERROR(AU42/AU$27,"-")</f>
        <v>0.11573081868838406</v>
      </c>
      <c r="AV43" s="55">
        <f t="shared" ref="AV43" si="122">IFERROR(AV42/AV$27,"-")</f>
        <v>0.11573081868838406</v>
      </c>
      <c r="AW43" s="55">
        <f t="shared" ref="AW43" si="123">IFERROR(AW42/AW$27,"-")</f>
        <v>0.11573081868838406</v>
      </c>
      <c r="AX43" s="55">
        <f t="shared" ref="AX43" si="124">IFERROR(AX42/AX$27,"-")</f>
        <v>0.11573081868838406</v>
      </c>
      <c r="AY43" s="55">
        <f t="shared" ref="AY43" si="125">IFERROR(AY42/AY$27,"-")</f>
        <v>0.11573081868838406</v>
      </c>
      <c r="AZ43" s="55">
        <f t="shared" ref="AZ43" si="126">IFERROR(AZ42/AZ$27,"-")</f>
        <v>0.11573081868838406</v>
      </c>
      <c r="BA43" s="55">
        <f t="shared" ref="BA43" si="127">IFERROR(BA42/BA$27,"-")</f>
        <v>0.11573081868838406</v>
      </c>
      <c r="BB43" s="55">
        <f t="shared" ref="BB43" si="128">IFERROR(BB42/BB$27,"-")</f>
        <v>0.11573081868838406</v>
      </c>
      <c r="BC43" s="55">
        <f t="shared" ref="BC43" si="129">IFERROR(BC42/BC$27,"-")</f>
        <v>0.11573081868838406</v>
      </c>
      <c r="BD43" s="55">
        <f t="shared" ref="BD43" si="130">IFERROR(BD42/BD$27,"-")</f>
        <v>0.11573081868838406</v>
      </c>
    </row>
    <row r="44" spans="1:56" ht="23"/>
    <row r="45" spans="1:56" ht="23" customHeight="1">
      <c r="A45" s="10">
        <v>2</v>
      </c>
      <c r="B45" s="120" t="s">
        <v>2</v>
      </c>
      <c r="C45" s="191"/>
      <c r="D45" s="177"/>
      <c r="E45" s="177"/>
      <c r="F45" s="192"/>
      <c r="G45" s="192"/>
      <c r="H45" s="1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</row>
    <row r="46" spans="1:56" ht="23" customHeight="1">
      <c r="A46" s="6"/>
      <c r="B46" s="4"/>
      <c r="C46" s="191"/>
      <c r="D46" s="177"/>
      <c r="E46" s="177"/>
      <c r="F46" s="177"/>
      <c r="G46" s="177"/>
      <c r="H46" s="1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</row>
    <row r="47" spans="1:56" ht="23" customHeight="1" thickBot="1">
      <c r="A47" s="1"/>
      <c r="B47" s="11" t="s">
        <v>205</v>
      </c>
      <c r="C47" s="11"/>
      <c r="D47" s="185"/>
      <c r="E47" s="185"/>
      <c r="F47" s="185"/>
      <c r="G47" s="185"/>
      <c r="H47" s="1"/>
    </row>
    <row r="48" spans="1:56" ht="23" customHeight="1">
      <c r="A48" s="74"/>
      <c r="B48" s="153" t="s">
        <v>206</v>
      </c>
      <c r="C48" s="190"/>
      <c r="D48" s="193"/>
      <c r="E48" s="193">
        <v>34800</v>
      </c>
      <c r="F48" s="193">
        <v>50800</v>
      </c>
      <c r="G48" s="193">
        <v>70800</v>
      </c>
      <c r="H48" s="74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</row>
    <row r="49" spans="1:56" ht="23" customHeight="1">
      <c r="A49" s="74"/>
      <c r="B49" s="153" t="s">
        <v>207</v>
      </c>
      <c r="C49" s="190"/>
      <c r="D49" s="193"/>
      <c r="E49" s="193">
        <v>34800</v>
      </c>
      <c r="F49" s="193">
        <v>60000</v>
      </c>
      <c r="G49" s="193">
        <v>60000</v>
      </c>
      <c r="H49" s="74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</row>
    <row r="50" spans="1:56" ht="23" customHeight="1">
      <c r="A50" s="74"/>
      <c r="B50" s="153" t="s">
        <v>208</v>
      </c>
      <c r="C50" s="190"/>
      <c r="D50" s="193"/>
      <c r="E50" s="193">
        <v>16000</v>
      </c>
      <c r="F50" s="193">
        <v>24000</v>
      </c>
      <c r="G50" s="193">
        <v>24000</v>
      </c>
      <c r="H50" s="74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</row>
    <row r="51" spans="1:56" ht="23" customHeight="1">
      <c r="A51" s="74"/>
      <c r="B51" s="153" t="s">
        <v>209</v>
      </c>
      <c r="C51" s="190"/>
      <c r="D51" s="193"/>
      <c r="E51" s="193"/>
      <c r="F51" s="193">
        <v>24000</v>
      </c>
      <c r="G51" s="193">
        <v>24000</v>
      </c>
      <c r="H51" s="74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</row>
    <row r="52" spans="1:56" ht="23" customHeight="1">
      <c r="A52" s="74"/>
      <c r="B52" s="153" t="s">
        <v>210</v>
      </c>
      <c r="C52" s="190"/>
      <c r="D52" s="193"/>
      <c r="E52" s="193"/>
      <c r="F52" s="193">
        <v>60000</v>
      </c>
      <c r="G52" s="193">
        <v>60000</v>
      </c>
      <c r="H52" s="74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</row>
    <row r="53" spans="1:56" ht="23" customHeight="1">
      <c r="A53" s="74"/>
      <c r="B53" s="153" t="s">
        <v>211</v>
      </c>
      <c r="C53" s="190"/>
      <c r="D53" s="193"/>
      <c r="E53" s="193"/>
      <c r="F53" s="193">
        <v>60000</v>
      </c>
      <c r="G53" s="193">
        <v>60000</v>
      </c>
      <c r="H53" s="74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</row>
    <row r="54" spans="1:56" ht="23" customHeight="1">
      <c r="A54" s="74"/>
      <c r="B54" s="153" t="s">
        <v>212</v>
      </c>
      <c r="C54" s="190"/>
      <c r="D54" s="193"/>
      <c r="E54" s="193">
        <v>30000</v>
      </c>
      <c r="F54" s="193">
        <v>35000</v>
      </c>
      <c r="G54" s="193">
        <v>35000</v>
      </c>
      <c r="H54" s="74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</row>
    <row r="55" spans="1:56" ht="23" customHeight="1">
      <c r="A55" s="74"/>
      <c r="B55" s="153" t="s">
        <v>213</v>
      </c>
      <c r="C55" s="190"/>
      <c r="D55" s="193"/>
      <c r="E55" s="193">
        <v>7200</v>
      </c>
      <c r="F55" s="193">
        <v>7200</v>
      </c>
      <c r="G55" s="193">
        <v>7200</v>
      </c>
      <c r="H55" s="74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</row>
    <row r="56" spans="1:56" ht="23" customHeight="1">
      <c r="A56" s="74"/>
      <c r="B56" s="153" t="s">
        <v>214</v>
      </c>
      <c r="C56" s="190"/>
      <c r="D56" s="193"/>
      <c r="E56" s="193">
        <v>7200</v>
      </c>
      <c r="F56" s="193">
        <v>7200</v>
      </c>
      <c r="G56" s="193">
        <v>7200</v>
      </c>
      <c r="H56" s="74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</row>
    <row r="57" spans="1:56" ht="23" customHeight="1">
      <c r="A57" s="74"/>
      <c r="B57" s="153" t="s">
        <v>215</v>
      </c>
      <c r="C57" s="190"/>
      <c r="D57" s="193"/>
      <c r="E57" s="193">
        <v>7200</v>
      </c>
      <c r="F57" s="193">
        <v>7200</v>
      </c>
      <c r="G57" s="193">
        <v>7200</v>
      </c>
      <c r="H57" s="74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</row>
    <row r="58" spans="1:56" ht="23" customHeight="1">
      <c r="A58" s="127"/>
      <c r="B58" s="128"/>
      <c r="C58" s="188"/>
      <c r="D58" s="188"/>
      <c r="E58" s="188"/>
      <c r="F58" s="188"/>
      <c r="G58" s="188"/>
      <c r="H58" s="110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</row>
    <row r="59" spans="1:56" s="293" customFormat="1" ht="23" customHeight="1">
      <c r="A59" s="291"/>
      <c r="B59" s="341" t="str">
        <f>B48</f>
        <v>CEO</v>
      </c>
      <c r="C59" s="342"/>
      <c r="D59" s="319">
        <f t="shared" ref="D59:D69" si="131">I59+J59+K59+L59+M59+N59+O59+P59+Q59+R59+S59+T59</f>
        <v>0</v>
      </c>
      <c r="E59" s="319">
        <f t="shared" ref="E59:E69" si="132">U59+V59+W59+X59+Y59+Z59+AA59+AB59+AC59+AD59+AE59+AF59</f>
        <v>34800</v>
      </c>
      <c r="F59" s="320">
        <f t="shared" ref="F59:F69" si="133">AG59+AH59+AI59+AJ59+AK59+AL59+AM59+AN59+AO59+AP59+AQ59+AR59</f>
        <v>50800.000000000007</v>
      </c>
      <c r="G59" s="320">
        <f t="shared" ref="G59:G69" si="134">AS59+AT59+AU59+AV59+AW59+AX59+AY59+AZ59+BA59+BB59+BC59+BD59</f>
        <v>70800</v>
      </c>
      <c r="H59" s="291"/>
      <c r="I59" s="398">
        <f t="shared" ref="I59:S59" si="135">$D48/12</f>
        <v>0</v>
      </c>
      <c r="J59" s="366">
        <f t="shared" si="135"/>
        <v>0</v>
      </c>
      <c r="K59" s="366">
        <f t="shared" si="135"/>
        <v>0</v>
      </c>
      <c r="L59" s="366">
        <f t="shared" si="135"/>
        <v>0</v>
      </c>
      <c r="M59" s="366">
        <f t="shared" si="135"/>
        <v>0</v>
      </c>
      <c r="N59" s="366">
        <f t="shared" si="135"/>
        <v>0</v>
      </c>
      <c r="O59" s="366">
        <f t="shared" si="135"/>
        <v>0</v>
      </c>
      <c r="P59" s="366">
        <f t="shared" si="135"/>
        <v>0</v>
      </c>
      <c r="Q59" s="366">
        <f t="shared" si="135"/>
        <v>0</v>
      </c>
      <c r="R59" s="366">
        <f t="shared" si="135"/>
        <v>0</v>
      </c>
      <c r="S59" s="366">
        <f t="shared" si="135"/>
        <v>0</v>
      </c>
      <c r="T59" s="366">
        <f>$D48/12</f>
        <v>0</v>
      </c>
      <c r="U59" s="400">
        <f>$E48/12</f>
        <v>2900</v>
      </c>
      <c r="V59" s="319">
        <f t="shared" ref="V59:AF59" si="136">$E48/12</f>
        <v>2900</v>
      </c>
      <c r="W59" s="319">
        <f t="shared" si="136"/>
        <v>2900</v>
      </c>
      <c r="X59" s="319">
        <f t="shared" si="136"/>
        <v>2900</v>
      </c>
      <c r="Y59" s="319">
        <f t="shared" si="136"/>
        <v>2900</v>
      </c>
      <c r="Z59" s="319">
        <f t="shared" si="136"/>
        <v>2900</v>
      </c>
      <c r="AA59" s="319">
        <f t="shared" si="136"/>
        <v>2900</v>
      </c>
      <c r="AB59" s="319">
        <f t="shared" si="136"/>
        <v>2900</v>
      </c>
      <c r="AC59" s="319">
        <f t="shared" si="136"/>
        <v>2900</v>
      </c>
      <c r="AD59" s="319">
        <f t="shared" si="136"/>
        <v>2900</v>
      </c>
      <c r="AE59" s="319">
        <f t="shared" si="136"/>
        <v>2900</v>
      </c>
      <c r="AF59" s="319">
        <f t="shared" si="136"/>
        <v>2900</v>
      </c>
      <c r="AG59" s="400">
        <f>$F48/12</f>
        <v>4233.333333333333</v>
      </c>
      <c r="AH59" s="319">
        <f t="shared" ref="AH59:AR59" si="137">$F48/12</f>
        <v>4233.333333333333</v>
      </c>
      <c r="AI59" s="319">
        <f t="shared" si="137"/>
        <v>4233.333333333333</v>
      </c>
      <c r="AJ59" s="319">
        <f t="shared" si="137"/>
        <v>4233.333333333333</v>
      </c>
      <c r="AK59" s="319">
        <f t="shared" si="137"/>
        <v>4233.333333333333</v>
      </c>
      <c r="AL59" s="319">
        <f t="shared" si="137"/>
        <v>4233.333333333333</v>
      </c>
      <c r="AM59" s="319">
        <f t="shared" si="137"/>
        <v>4233.333333333333</v>
      </c>
      <c r="AN59" s="319">
        <f t="shared" si="137"/>
        <v>4233.333333333333</v>
      </c>
      <c r="AO59" s="319">
        <f t="shared" si="137"/>
        <v>4233.333333333333</v>
      </c>
      <c r="AP59" s="319">
        <f t="shared" si="137"/>
        <v>4233.333333333333</v>
      </c>
      <c r="AQ59" s="320">
        <f t="shared" si="137"/>
        <v>4233.333333333333</v>
      </c>
      <c r="AR59" s="320">
        <f t="shared" si="137"/>
        <v>4233.333333333333</v>
      </c>
      <c r="AS59" s="402">
        <f>$G48/12</f>
        <v>5900</v>
      </c>
      <c r="AT59" s="320">
        <f t="shared" ref="AT59:BD59" si="138">$G48/12</f>
        <v>5900</v>
      </c>
      <c r="AU59" s="320">
        <f t="shared" si="138"/>
        <v>5900</v>
      </c>
      <c r="AV59" s="320">
        <f t="shared" si="138"/>
        <v>5900</v>
      </c>
      <c r="AW59" s="320">
        <f t="shared" si="138"/>
        <v>5900</v>
      </c>
      <c r="AX59" s="320">
        <f t="shared" si="138"/>
        <v>5900</v>
      </c>
      <c r="AY59" s="320">
        <f t="shared" si="138"/>
        <v>5900</v>
      </c>
      <c r="AZ59" s="320">
        <f t="shared" si="138"/>
        <v>5900</v>
      </c>
      <c r="BA59" s="320">
        <f t="shared" si="138"/>
        <v>5900</v>
      </c>
      <c r="BB59" s="320">
        <f t="shared" si="138"/>
        <v>5900</v>
      </c>
      <c r="BC59" s="320">
        <f t="shared" si="138"/>
        <v>5900</v>
      </c>
      <c r="BD59" s="320">
        <f t="shared" si="138"/>
        <v>5900</v>
      </c>
    </row>
    <row r="60" spans="1:56" s="293" customFormat="1" ht="23" customHeight="1">
      <c r="A60" s="291"/>
      <c r="B60" s="343" t="str">
        <f t="shared" ref="B60:B68" si="139">B49</f>
        <v>Chef de Projet Technique</v>
      </c>
      <c r="C60" s="344"/>
      <c r="D60" s="292">
        <f t="shared" ref="D60:D68" si="140">I60+J60+K60+L60+M60+N60+O60+P60+Q60+R60+S60+T60</f>
        <v>0</v>
      </c>
      <c r="E60" s="292">
        <f t="shared" ref="E60:E68" si="141">U60+V60+W60+X60+Y60+Z60+AA60+AB60+AC60+AD60+AE60+AF60</f>
        <v>34800</v>
      </c>
      <c r="F60" s="321">
        <f t="shared" ref="F60:F68" si="142">AG60+AH60+AI60+AJ60+AK60+AL60+AM60+AN60+AO60+AP60+AQ60+AR60</f>
        <v>60000</v>
      </c>
      <c r="G60" s="321">
        <f t="shared" si="134"/>
        <v>60000</v>
      </c>
      <c r="H60" s="291"/>
      <c r="I60" s="399">
        <f t="shared" ref="I60:T60" si="143">$D49/12</f>
        <v>0</v>
      </c>
      <c r="J60" s="365">
        <f t="shared" si="143"/>
        <v>0</v>
      </c>
      <c r="K60" s="365">
        <f t="shared" si="143"/>
        <v>0</v>
      </c>
      <c r="L60" s="365">
        <f t="shared" si="143"/>
        <v>0</v>
      </c>
      <c r="M60" s="365">
        <f t="shared" si="143"/>
        <v>0</v>
      </c>
      <c r="N60" s="365">
        <f t="shared" si="143"/>
        <v>0</v>
      </c>
      <c r="O60" s="365">
        <f t="shared" si="143"/>
        <v>0</v>
      </c>
      <c r="P60" s="365">
        <f t="shared" si="143"/>
        <v>0</v>
      </c>
      <c r="Q60" s="365">
        <f t="shared" si="143"/>
        <v>0</v>
      </c>
      <c r="R60" s="365">
        <f t="shared" si="143"/>
        <v>0</v>
      </c>
      <c r="S60" s="365">
        <f t="shared" si="143"/>
        <v>0</v>
      </c>
      <c r="T60" s="365">
        <f t="shared" si="143"/>
        <v>0</v>
      </c>
      <c r="U60" s="401">
        <f t="shared" ref="U60:AF60" si="144">$E49/12</f>
        <v>2900</v>
      </c>
      <c r="V60" s="292">
        <f t="shared" si="144"/>
        <v>2900</v>
      </c>
      <c r="W60" s="292">
        <f t="shared" si="144"/>
        <v>2900</v>
      </c>
      <c r="X60" s="292">
        <f t="shared" si="144"/>
        <v>2900</v>
      </c>
      <c r="Y60" s="292">
        <f t="shared" si="144"/>
        <v>2900</v>
      </c>
      <c r="Z60" s="292">
        <f t="shared" si="144"/>
        <v>2900</v>
      </c>
      <c r="AA60" s="292">
        <f t="shared" si="144"/>
        <v>2900</v>
      </c>
      <c r="AB60" s="292">
        <f t="shared" si="144"/>
        <v>2900</v>
      </c>
      <c r="AC60" s="292">
        <f t="shared" si="144"/>
        <v>2900</v>
      </c>
      <c r="AD60" s="292">
        <f t="shared" si="144"/>
        <v>2900</v>
      </c>
      <c r="AE60" s="292">
        <f t="shared" si="144"/>
        <v>2900</v>
      </c>
      <c r="AF60" s="292">
        <f t="shared" si="144"/>
        <v>2900</v>
      </c>
      <c r="AG60" s="401">
        <f t="shared" ref="AG60:AR60" si="145">$F49/12</f>
        <v>5000</v>
      </c>
      <c r="AH60" s="292">
        <f t="shared" si="145"/>
        <v>5000</v>
      </c>
      <c r="AI60" s="292">
        <f t="shared" si="145"/>
        <v>5000</v>
      </c>
      <c r="AJ60" s="292">
        <f t="shared" si="145"/>
        <v>5000</v>
      </c>
      <c r="AK60" s="292">
        <f t="shared" si="145"/>
        <v>5000</v>
      </c>
      <c r="AL60" s="292">
        <f t="shared" si="145"/>
        <v>5000</v>
      </c>
      <c r="AM60" s="292">
        <f t="shared" si="145"/>
        <v>5000</v>
      </c>
      <c r="AN60" s="292">
        <f t="shared" si="145"/>
        <v>5000</v>
      </c>
      <c r="AO60" s="292">
        <f t="shared" si="145"/>
        <v>5000</v>
      </c>
      <c r="AP60" s="292">
        <f t="shared" si="145"/>
        <v>5000</v>
      </c>
      <c r="AQ60" s="321">
        <f t="shared" si="145"/>
        <v>5000</v>
      </c>
      <c r="AR60" s="321">
        <f t="shared" si="145"/>
        <v>5000</v>
      </c>
      <c r="AS60" s="403">
        <f t="shared" ref="AS60:BD68" si="146">$G49/12</f>
        <v>5000</v>
      </c>
      <c r="AT60" s="321">
        <f t="shared" si="146"/>
        <v>5000</v>
      </c>
      <c r="AU60" s="321">
        <f t="shared" si="146"/>
        <v>5000</v>
      </c>
      <c r="AV60" s="321">
        <f t="shared" si="146"/>
        <v>5000</v>
      </c>
      <c r="AW60" s="321">
        <f t="shared" si="146"/>
        <v>5000</v>
      </c>
      <c r="AX60" s="321">
        <f t="shared" si="146"/>
        <v>5000</v>
      </c>
      <c r="AY60" s="321">
        <f t="shared" si="146"/>
        <v>5000</v>
      </c>
      <c r="AZ60" s="321">
        <f t="shared" si="146"/>
        <v>5000</v>
      </c>
      <c r="BA60" s="321">
        <f t="shared" si="146"/>
        <v>5000</v>
      </c>
      <c r="BB60" s="321">
        <f t="shared" si="146"/>
        <v>5000</v>
      </c>
      <c r="BC60" s="321">
        <f t="shared" si="146"/>
        <v>5000</v>
      </c>
      <c r="BD60" s="321">
        <f t="shared" si="146"/>
        <v>5000</v>
      </c>
    </row>
    <row r="61" spans="1:56" s="293" customFormat="1" ht="23" customHeight="1">
      <c r="A61" s="291"/>
      <c r="B61" s="343" t="str">
        <f t="shared" si="139"/>
        <v>Community Manager</v>
      </c>
      <c r="C61" s="344"/>
      <c r="D61" s="292">
        <f t="shared" si="140"/>
        <v>0</v>
      </c>
      <c r="E61" s="292">
        <f t="shared" si="141"/>
        <v>16000.000000000002</v>
      </c>
      <c r="F61" s="321">
        <f t="shared" si="142"/>
        <v>24000</v>
      </c>
      <c r="G61" s="321">
        <f t="shared" si="134"/>
        <v>24000</v>
      </c>
      <c r="H61" s="291"/>
      <c r="I61" s="399">
        <f t="shared" ref="I61:T61" si="147">$D50/12</f>
        <v>0</v>
      </c>
      <c r="J61" s="365">
        <f t="shared" si="147"/>
        <v>0</v>
      </c>
      <c r="K61" s="365">
        <f t="shared" si="147"/>
        <v>0</v>
      </c>
      <c r="L61" s="365">
        <f t="shared" si="147"/>
        <v>0</v>
      </c>
      <c r="M61" s="365">
        <f t="shared" si="147"/>
        <v>0</v>
      </c>
      <c r="N61" s="365">
        <f t="shared" si="147"/>
        <v>0</v>
      </c>
      <c r="O61" s="365">
        <f t="shared" si="147"/>
        <v>0</v>
      </c>
      <c r="P61" s="365">
        <f t="shared" si="147"/>
        <v>0</v>
      </c>
      <c r="Q61" s="365">
        <f t="shared" si="147"/>
        <v>0</v>
      </c>
      <c r="R61" s="365">
        <f t="shared" si="147"/>
        <v>0</v>
      </c>
      <c r="S61" s="365">
        <f t="shared" si="147"/>
        <v>0</v>
      </c>
      <c r="T61" s="365">
        <f t="shared" si="147"/>
        <v>0</v>
      </c>
      <c r="U61" s="401">
        <f t="shared" ref="U61:AF61" si="148">$E50/12</f>
        <v>1333.3333333333333</v>
      </c>
      <c r="V61" s="292">
        <f t="shared" si="148"/>
        <v>1333.3333333333333</v>
      </c>
      <c r="W61" s="292">
        <f t="shared" si="148"/>
        <v>1333.3333333333333</v>
      </c>
      <c r="X61" s="292">
        <f t="shared" si="148"/>
        <v>1333.3333333333333</v>
      </c>
      <c r="Y61" s="292">
        <f t="shared" si="148"/>
        <v>1333.3333333333333</v>
      </c>
      <c r="Z61" s="292">
        <f t="shared" si="148"/>
        <v>1333.3333333333333</v>
      </c>
      <c r="AA61" s="292">
        <f t="shared" si="148"/>
        <v>1333.3333333333333</v>
      </c>
      <c r="AB61" s="292">
        <f t="shared" si="148"/>
        <v>1333.3333333333333</v>
      </c>
      <c r="AC61" s="292">
        <f t="shared" si="148"/>
        <v>1333.3333333333333</v>
      </c>
      <c r="AD61" s="292">
        <f t="shared" si="148"/>
        <v>1333.3333333333333</v>
      </c>
      <c r="AE61" s="292">
        <f t="shared" si="148"/>
        <v>1333.3333333333333</v>
      </c>
      <c r="AF61" s="292">
        <f t="shared" si="148"/>
        <v>1333.3333333333333</v>
      </c>
      <c r="AG61" s="401">
        <f t="shared" ref="AG61:AR61" si="149">$F50/12</f>
        <v>2000</v>
      </c>
      <c r="AH61" s="292">
        <f t="shared" si="149"/>
        <v>2000</v>
      </c>
      <c r="AI61" s="292">
        <f t="shared" si="149"/>
        <v>2000</v>
      </c>
      <c r="AJ61" s="292">
        <f t="shared" si="149"/>
        <v>2000</v>
      </c>
      <c r="AK61" s="292">
        <f t="shared" si="149"/>
        <v>2000</v>
      </c>
      <c r="AL61" s="292">
        <f t="shared" si="149"/>
        <v>2000</v>
      </c>
      <c r="AM61" s="292">
        <f t="shared" si="149"/>
        <v>2000</v>
      </c>
      <c r="AN61" s="292">
        <f t="shared" si="149"/>
        <v>2000</v>
      </c>
      <c r="AO61" s="292">
        <f t="shared" si="149"/>
        <v>2000</v>
      </c>
      <c r="AP61" s="292">
        <f t="shared" si="149"/>
        <v>2000</v>
      </c>
      <c r="AQ61" s="321">
        <f t="shared" si="149"/>
        <v>2000</v>
      </c>
      <c r="AR61" s="321">
        <f t="shared" si="149"/>
        <v>2000</v>
      </c>
      <c r="AS61" s="403">
        <f t="shared" si="146"/>
        <v>2000</v>
      </c>
      <c r="AT61" s="321">
        <f t="shared" si="146"/>
        <v>2000</v>
      </c>
      <c r="AU61" s="321">
        <f t="shared" si="146"/>
        <v>2000</v>
      </c>
      <c r="AV61" s="321">
        <f t="shared" si="146"/>
        <v>2000</v>
      </c>
      <c r="AW61" s="321">
        <f t="shared" si="146"/>
        <v>2000</v>
      </c>
      <c r="AX61" s="321">
        <f t="shared" si="146"/>
        <v>2000</v>
      </c>
      <c r="AY61" s="321">
        <f t="shared" si="146"/>
        <v>2000</v>
      </c>
      <c r="AZ61" s="321">
        <f t="shared" si="146"/>
        <v>2000</v>
      </c>
      <c r="BA61" s="321">
        <f t="shared" si="146"/>
        <v>2000</v>
      </c>
      <c r="BB61" s="321">
        <f t="shared" si="146"/>
        <v>2000</v>
      </c>
      <c r="BC61" s="321">
        <f t="shared" si="146"/>
        <v>2000</v>
      </c>
      <c r="BD61" s="321">
        <f t="shared" si="146"/>
        <v>2000</v>
      </c>
    </row>
    <row r="62" spans="1:56" s="293" customFormat="1" ht="23" customHeight="1">
      <c r="A62" s="291"/>
      <c r="B62" s="343" t="str">
        <f t="shared" si="139"/>
        <v>Bloggeur</v>
      </c>
      <c r="C62" s="344"/>
      <c r="D62" s="292">
        <f t="shared" si="140"/>
        <v>0</v>
      </c>
      <c r="E62" s="292">
        <f t="shared" si="141"/>
        <v>0</v>
      </c>
      <c r="F62" s="321">
        <f t="shared" si="142"/>
        <v>24000</v>
      </c>
      <c r="G62" s="321">
        <f t="shared" si="134"/>
        <v>24000</v>
      </c>
      <c r="H62" s="291"/>
      <c r="I62" s="399">
        <f t="shared" ref="I62:T62" si="150">$D51/12</f>
        <v>0</v>
      </c>
      <c r="J62" s="365">
        <f t="shared" si="150"/>
        <v>0</v>
      </c>
      <c r="K62" s="365">
        <f t="shared" si="150"/>
        <v>0</v>
      </c>
      <c r="L62" s="365">
        <f t="shared" si="150"/>
        <v>0</v>
      </c>
      <c r="M62" s="365">
        <f t="shared" si="150"/>
        <v>0</v>
      </c>
      <c r="N62" s="365">
        <f t="shared" si="150"/>
        <v>0</v>
      </c>
      <c r="O62" s="365">
        <f t="shared" si="150"/>
        <v>0</v>
      </c>
      <c r="P62" s="365">
        <f t="shared" si="150"/>
        <v>0</v>
      </c>
      <c r="Q62" s="365">
        <f t="shared" si="150"/>
        <v>0</v>
      </c>
      <c r="R62" s="365">
        <f t="shared" si="150"/>
        <v>0</v>
      </c>
      <c r="S62" s="365">
        <f t="shared" si="150"/>
        <v>0</v>
      </c>
      <c r="T62" s="365">
        <f t="shared" si="150"/>
        <v>0</v>
      </c>
      <c r="U62" s="401">
        <f t="shared" ref="U62:AF62" si="151">$E51/12</f>
        <v>0</v>
      </c>
      <c r="V62" s="292">
        <f t="shared" si="151"/>
        <v>0</v>
      </c>
      <c r="W62" s="292">
        <f t="shared" si="151"/>
        <v>0</v>
      </c>
      <c r="X62" s="292">
        <f t="shared" si="151"/>
        <v>0</v>
      </c>
      <c r="Y62" s="292">
        <f t="shared" si="151"/>
        <v>0</v>
      </c>
      <c r="Z62" s="292">
        <f t="shared" si="151"/>
        <v>0</v>
      </c>
      <c r="AA62" s="292">
        <f t="shared" si="151"/>
        <v>0</v>
      </c>
      <c r="AB62" s="292">
        <f t="shared" si="151"/>
        <v>0</v>
      </c>
      <c r="AC62" s="292">
        <f t="shared" si="151"/>
        <v>0</v>
      </c>
      <c r="AD62" s="292">
        <f t="shared" si="151"/>
        <v>0</v>
      </c>
      <c r="AE62" s="292">
        <f t="shared" si="151"/>
        <v>0</v>
      </c>
      <c r="AF62" s="292">
        <f t="shared" si="151"/>
        <v>0</v>
      </c>
      <c r="AG62" s="401">
        <f t="shared" ref="AG62:AR62" si="152">$F51/12</f>
        <v>2000</v>
      </c>
      <c r="AH62" s="292">
        <f t="shared" si="152"/>
        <v>2000</v>
      </c>
      <c r="AI62" s="292">
        <f t="shared" si="152"/>
        <v>2000</v>
      </c>
      <c r="AJ62" s="292">
        <f t="shared" si="152"/>
        <v>2000</v>
      </c>
      <c r="AK62" s="292">
        <f t="shared" si="152"/>
        <v>2000</v>
      </c>
      <c r="AL62" s="292">
        <f t="shared" si="152"/>
        <v>2000</v>
      </c>
      <c r="AM62" s="292">
        <f t="shared" si="152"/>
        <v>2000</v>
      </c>
      <c r="AN62" s="292">
        <f t="shared" si="152"/>
        <v>2000</v>
      </c>
      <c r="AO62" s="292">
        <f t="shared" si="152"/>
        <v>2000</v>
      </c>
      <c r="AP62" s="292">
        <f t="shared" si="152"/>
        <v>2000</v>
      </c>
      <c r="AQ62" s="321">
        <f t="shared" si="152"/>
        <v>2000</v>
      </c>
      <c r="AR62" s="321">
        <f t="shared" si="152"/>
        <v>2000</v>
      </c>
      <c r="AS62" s="403">
        <f t="shared" si="146"/>
        <v>2000</v>
      </c>
      <c r="AT62" s="321">
        <f t="shared" si="146"/>
        <v>2000</v>
      </c>
      <c r="AU62" s="321">
        <f t="shared" si="146"/>
        <v>2000</v>
      </c>
      <c r="AV62" s="321">
        <f t="shared" si="146"/>
        <v>2000</v>
      </c>
      <c r="AW62" s="321">
        <f t="shared" si="146"/>
        <v>2000</v>
      </c>
      <c r="AX62" s="321">
        <f t="shared" si="146"/>
        <v>2000</v>
      </c>
      <c r="AY62" s="321">
        <f t="shared" si="146"/>
        <v>2000</v>
      </c>
      <c r="AZ62" s="321">
        <f t="shared" si="146"/>
        <v>2000</v>
      </c>
      <c r="BA62" s="321">
        <f t="shared" si="146"/>
        <v>2000</v>
      </c>
      <c r="BB62" s="321">
        <f t="shared" si="146"/>
        <v>2000</v>
      </c>
      <c r="BC62" s="321">
        <f t="shared" si="146"/>
        <v>2000</v>
      </c>
      <c r="BD62" s="321">
        <f t="shared" si="146"/>
        <v>2000</v>
      </c>
    </row>
    <row r="63" spans="1:56" s="293" customFormat="1" ht="23" customHeight="1">
      <c r="A63" s="291"/>
      <c r="B63" s="343" t="str">
        <f t="shared" si="139"/>
        <v>Developpeur Web 1</v>
      </c>
      <c r="C63" s="344"/>
      <c r="D63" s="292">
        <f t="shared" si="140"/>
        <v>0</v>
      </c>
      <c r="E63" s="292">
        <f t="shared" si="141"/>
        <v>0</v>
      </c>
      <c r="F63" s="321">
        <f t="shared" si="142"/>
        <v>60000</v>
      </c>
      <c r="G63" s="321">
        <f t="shared" si="134"/>
        <v>60000</v>
      </c>
      <c r="H63" s="291"/>
      <c r="I63" s="399">
        <f t="shared" ref="I63:T63" si="153">$D52/12</f>
        <v>0</v>
      </c>
      <c r="J63" s="365">
        <f t="shared" si="153"/>
        <v>0</v>
      </c>
      <c r="K63" s="365">
        <f t="shared" si="153"/>
        <v>0</v>
      </c>
      <c r="L63" s="365">
        <f t="shared" si="153"/>
        <v>0</v>
      </c>
      <c r="M63" s="365">
        <f t="shared" si="153"/>
        <v>0</v>
      </c>
      <c r="N63" s="365">
        <f t="shared" si="153"/>
        <v>0</v>
      </c>
      <c r="O63" s="365">
        <f t="shared" si="153"/>
        <v>0</v>
      </c>
      <c r="P63" s="365">
        <f t="shared" si="153"/>
        <v>0</v>
      </c>
      <c r="Q63" s="365">
        <f t="shared" si="153"/>
        <v>0</v>
      </c>
      <c r="R63" s="365">
        <f t="shared" si="153"/>
        <v>0</v>
      </c>
      <c r="S63" s="365">
        <f t="shared" si="153"/>
        <v>0</v>
      </c>
      <c r="T63" s="365">
        <f t="shared" si="153"/>
        <v>0</v>
      </c>
      <c r="U63" s="401">
        <f t="shared" ref="U63:AF63" si="154">$E52/12</f>
        <v>0</v>
      </c>
      <c r="V63" s="292">
        <f t="shared" si="154"/>
        <v>0</v>
      </c>
      <c r="W63" s="292">
        <f t="shared" si="154"/>
        <v>0</v>
      </c>
      <c r="X63" s="292">
        <f t="shared" si="154"/>
        <v>0</v>
      </c>
      <c r="Y63" s="292">
        <f t="shared" si="154"/>
        <v>0</v>
      </c>
      <c r="Z63" s="292">
        <f t="shared" si="154"/>
        <v>0</v>
      </c>
      <c r="AA63" s="292">
        <f t="shared" si="154"/>
        <v>0</v>
      </c>
      <c r="AB63" s="292">
        <f t="shared" si="154"/>
        <v>0</v>
      </c>
      <c r="AC63" s="292">
        <f t="shared" si="154"/>
        <v>0</v>
      </c>
      <c r="AD63" s="292">
        <f t="shared" si="154"/>
        <v>0</v>
      </c>
      <c r="AE63" s="292">
        <f t="shared" si="154"/>
        <v>0</v>
      </c>
      <c r="AF63" s="292">
        <f t="shared" si="154"/>
        <v>0</v>
      </c>
      <c r="AG63" s="401">
        <f t="shared" ref="AG63:AR63" si="155">$F52/12</f>
        <v>5000</v>
      </c>
      <c r="AH63" s="292">
        <f t="shared" si="155"/>
        <v>5000</v>
      </c>
      <c r="AI63" s="292">
        <f t="shared" si="155"/>
        <v>5000</v>
      </c>
      <c r="AJ63" s="292">
        <f t="shared" si="155"/>
        <v>5000</v>
      </c>
      <c r="AK63" s="292">
        <f t="shared" si="155"/>
        <v>5000</v>
      </c>
      <c r="AL63" s="292">
        <f t="shared" si="155"/>
        <v>5000</v>
      </c>
      <c r="AM63" s="292">
        <f t="shared" si="155"/>
        <v>5000</v>
      </c>
      <c r="AN63" s="292">
        <f t="shared" si="155"/>
        <v>5000</v>
      </c>
      <c r="AO63" s="292">
        <f t="shared" si="155"/>
        <v>5000</v>
      </c>
      <c r="AP63" s="292">
        <f t="shared" si="155"/>
        <v>5000</v>
      </c>
      <c r="AQ63" s="321">
        <f t="shared" si="155"/>
        <v>5000</v>
      </c>
      <c r="AR63" s="321">
        <f t="shared" si="155"/>
        <v>5000</v>
      </c>
      <c r="AS63" s="403">
        <f t="shared" si="146"/>
        <v>5000</v>
      </c>
      <c r="AT63" s="321">
        <f t="shared" si="146"/>
        <v>5000</v>
      </c>
      <c r="AU63" s="321">
        <f t="shared" si="146"/>
        <v>5000</v>
      </c>
      <c r="AV63" s="321">
        <f t="shared" si="146"/>
        <v>5000</v>
      </c>
      <c r="AW63" s="321">
        <f t="shared" si="146"/>
        <v>5000</v>
      </c>
      <c r="AX63" s="321">
        <f t="shared" si="146"/>
        <v>5000</v>
      </c>
      <c r="AY63" s="321">
        <f t="shared" si="146"/>
        <v>5000</v>
      </c>
      <c r="AZ63" s="321">
        <f t="shared" si="146"/>
        <v>5000</v>
      </c>
      <c r="BA63" s="321">
        <f t="shared" si="146"/>
        <v>5000</v>
      </c>
      <c r="BB63" s="321">
        <f t="shared" si="146"/>
        <v>5000</v>
      </c>
      <c r="BC63" s="321">
        <f t="shared" si="146"/>
        <v>5000</v>
      </c>
      <c r="BD63" s="321">
        <f t="shared" si="146"/>
        <v>5000</v>
      </c>
    </row>
    <row r="64" spans="1:56" s="293" customFormat="1" ht="23" customHeight="1">
      <c r="A64" s="291"/>
      <c r="B64" s="343" t="str">
        <f t="shared" si="139"/>
        <v>Developpeur Web 2</v>
      </c>
      <c r="C64" s="344"/>
      <c r="D64" s="292">
        <f t="shared" si="140"/>
        <v>0</v>
      </c>
      <c r="E64" s="292">
        <f t="shared" si="141"/>
        <v>0</v>
      </c>
      <c r="F64" s="321">
        <f t="shared" si="142"/>
        <v>60000</v>
      </c>
      <c r="G64" s="321">
        <f t="shared" si="134"/>
        <v>60000</v>
      </c>
      <c r="H64" s="291"/>
      <c r="I64" s="399">
        <f t="shared" ref="I64:T64" si="156">$D53/12</f>
        <v>0</v>
      </c>
      <c r="J64" s="365">
        <f t="shared" si="156"/>
        <v>0</v>
      </c>
      <c r="K64" s="365">
        <f t="shared" si="156"/>
        <v>0</v>
      </c>
      <c r="L64" s="365">
        <f t="shared" si="156"/>
        <v>0</v>
      </c>
      <c r="M64" s="365">
        <f t="shared" si="156"/>
        <v>0</v>
      </c>
      <c r="N64" s="365">
        <f t="shared" si="156"/>
        <v>0</v>
      </c>
      <c r="O64" s="365">
        <f t="shared" si="156"/>
        <v>0</v>
      </c>
      <c r="P64" s="365">
        <f t="shared" si="156"/>
        <v>0</v>
      </c>
      <c r="Q64" s="365">
        <f t="shared" si="156"/>
        <v>0</v>
      </c>
      <c r="R64" s="365">
        <f t="shared" si="156"/>
        <v>0</v>
      </c>
      <c r="S64" s="365">
        <f t="shared" si="156"/>
        <v>0</v>
      </c>
      <c r="T64" s="365">
        <f t="shared" si="156"/>
        <v>0</v>
      </c>
      <c r="U64" s="401">
        <f t="shared" ref="U64:AF64" si="157">$E53/12</f>
        <v>0</v>
      </c>
      <c r="V64" s="292">
        <f t="shared" si="157"/>
        <v>0</v>
      </c>
      <c r="W64" s="292">
        <f t="shared" si="157"/>
        <v>0</v>
      </c>
      <c r="X64" s="292">
        <f t="shared" si="157"/>
        <v>0</v>
      </c>
      <c r="Y64" s="292">
        <f t="shared" si="157"/>
        <v>0</v>
      </c>
      <c r="Z64" s="292">
        <f t="shared" si="157"/>
        <v>0</v>
      </c>
      <c r="AA64" s="292">
        <f t="shared" si="157"/>
        <v>0</v>
      </c>
      <c r="AB64" s="292">
        <f t="shared" si="157"/>
        <v>0</v>
      </c>
      <c r="AC64" s="292">
        <f t="shared" si="157"/>
        <v>0</v>
      </c>
      <c r="AD64" s="292">
        <f t="shared" si="157"/>
        <v>0</v>
      </c>
      <c r="AE64" s="292">
        <f t="shared" si="157"/>
        <v>0</v>
      </c>
      <c r="AF64" s="292">
        <f t="shared" si="157"/>
        <v>0</v>
      </c>
      <c r="AG64" s="401">
        <f t="shared" ref="AG64:AR64" si="158">$F53/12</f>
        <v>5000</v>
      </c>
      <c r="AH64" s="292">
        <f t="shared" si="158"/>
        <v>5000</v>
      </c>
      <c r="AI64" s="292">
        <f t="shared" si="158"/>
        <v>5000</v>
      </c>
      <c r="AJ64" s="292">
        <f t="shared" si="158"/>
        <v>5000</v>
      </c>
      <c r="AK64" s="292">
        <f t="shared" si="158"/>
        <v>5000</v>
      </c>
      <c r="AL64" s="292">
        <f t="shared" si="158"/>
        <v>5000</v>
      </c>
      <c r="AM64" s="292">
        <f t="shared" si="158"/>
        <v>5000</v>
      </c>
      <c r="AN64" s="292">
        <f t="shared" si="158"/>
        <v>5000</v>
      </c>
      <c r="AO64" s="292">
        <f t="shared" si="158"/>
        <v>5000</v>
      </c>
      <c r="AP64" s="292">
        <f t="shared" si="158"/>
        <v>5000</v>
      </c>
      <c r="AQ64" s="321">
        <f t="shared" si="158"/>
        <v>5000</v>
      </c>
      <c r="AR64" s="321">
        <f t="shared" si="158"/>
        <v>5000</v>
      </c>
      <c r="AS64" s="403">
        <f t="shared" si="146"/>
        <v>5000</v>
      </c>
      <c r="AT64" s="321">
        <f t="shared" si="146"/>
        <v>5000</v>
      </c>
      <c r="AU64" s="321">
        <f t="shared" si="146"/>
        <v>5000</v>
      </c>
      <c r="AV64" s="321">
        <f t="shared" si="146"/>
        <v>5000</v>
      </c>
      <c r="AW64" s="321">
        <f t="shared" si="146"/>
        <v>5000</v>
      </c>
      <c r="AX64" s="321">
        <f t="shared" si="146"/>
        <v>5000</v>
      </c>
      <c r="AY64" s="321">
        <f t="shared" si="146"/>
        <v>5000</v>
      </c>
      <c r="AZ64" s="321">
        <f t="shared" si="146"/>
        <v>5000</v>
      </c>
      <c r="BA64" s="321">
        <f t="shared" si="146"/>
        <v>5000</v>
      </c>
      <c r="BB64" s="321">
        <f t="shared" si="146"/>
        <v>5000</v>
      </c>
      <c r="BC64" s="321">
        <f t="shared" si="146"/>
        <v>5000</v>
      </c>
      <c r="BD64" s="321">
        <f t="shared" si="146"/>
        <v>5000</v>
      </c>
    </row>
    <row r="65" spans="1:56" s="293" customFormat="1" ht="23" customHeight="1">
      <c r="A65" s="291"/>
      <c r="B65" s="343" t="str">
        <f t="shared" si="139"/>
        <v>Back Office / Standard / Gestion relation client</v>
      </c>
      <c r="C65" s="344"/>
      <c r="D65" s="292">
        <f t="shared" si="140"/>
        <v>0</v>
      </c>
      <c r="E65" s="292">
        <f t="shared" si="141"/>
        <v>30000</v>
      </c>
      <c r="F65" s="321">
        <f t="shared" si="142"/>
        <v>35000.000000000007</v>
      </c>
      <c r="G65" s="321">
        <f t="shared" si="134"/>
        <v>35000.000000000007</v>
      </c>
      <c r="H65" s="291"/>
      <c r="I65" s="399">
        <f t="shared" ref="I65:T65" si="159">$D54/12</f>
        <v>0</v>
      </c>
      <c r="J65" s="365">
        <f t="shared" si="159"/>
        <v>0</v>
      </c>
      <c r="K65" s="365">
        <f t="shared" si="159"/>
        <v>0</v>
      </c>
      <c r="L65" s="365">
        <f t="shared" si="159"/>
        <v>0</v>
      </c>
      <c r="M65" s="365">
        <f t="shared" si="159"/>
        <v>0</v>
      </c>
      <c r="N65" s="365">
        <f t="shared" si="159"/>
        <v>0</v>
      </c>
      <c r="O65" s="365">
        <f t="shared" si="159"/>
        <v>0</v>
      </c>
      <c r="P65" s="365">
        <f t="shared" si="159"/>
        <v>0</v>
      </c>
      <c r="Q65" s="365">
        <f t="shared" si="159"/>
        <v>0</v>
      </c>
      <c r="R65" s="365">
        <f t="shared" si="159"/>
        <v>0</v>
      </c>
      <c r="S65" s="365">
        <f t="shared" si="159"/>
        <v>0</v>
      </c>
      <c r="T65" s="365">
        <f t="shared" si="159"/>
        <v>0</v>
      </c>
      <c r="U65" s="401">
        <f t="shared" ref="U65:AF65" si="160">$E54/12</f>
        <v>2500</v>
      </c>
      <c r="V65" s="292">
        <f t="shared" si="160"/>
        <v>2500</v>
      </c>
      <c r="W65" s="292">
        <f t="shared" si="160"/>
        <v>2500</v>
      </c>
      <c r="X65" s="292">
        <f t="shared" si="160"/>
        <v>2500</v>
      </c>
      <c r="Y65" s="292">
        <f t="shared" si="160"/>
        <v>2500</v>
      </c>
      <c r="Z65" s="292">
        <f t="shared" si="160"/>
        <v>2500</v>
      </c>
      <c r="AA65" s="292">
        <f t="shared" si="160"/>
        <v>2500</v>
      </c>
      <c r="AB65" s="292">
        <f t="shared" si="160"/>
        <v>2500</v>
      </c>
      <c r="AC65" s="292">
        <f t="shared" si="160"/>
        <v>2500</v>
      </c>
      <c r="AD65" s="292">
        <f t="shared" si="160"/>
        <v>2500</v>
      </c>
      <c r="AE65" s="292">
        <f t="shared" si="160"/>
        <v>2500</v>
      </c>
      <c r="AF65" s="292">
        <f t="shared" si="160"/>
        <v>2500</v>
      </c>
      <c r="AG65" s="401">
        <f t="shared" ref="AG65:AR65" si="161">$F54/12</f>
        <v>2916.6666666666665</v>
      </c>
      <c r="AH65" s="292">
        <f t="shared" si="161"/>
        <v>2916.6666666666665</v>
      </c>
      <c r="AI65" s="292">
        <f t="shared" si="161"/>
        <v>2916.6666666666665</v>
      </c>
      <c r="AJ65" s="292">
        <f t="shared" si="161"/>
        <v>2916.6666666666665</v>
      </c>
      <c r="AK65" s="292">
        <f t="shared" si="161"/>
        <v>2916.6666666666665</v>
      </c>
      <c r="AL65" s="292">
        <f t="shared" si="161"/>
        <v>2916.6666666666665</v>
      </c>
      <c r="AM65" s="292">
        <f t="shared" si="161"/>
        <v>2916.6666666666665</v>
      </c>
      <c r="AN65" s="292">
        <f t="shared" si="161"/>
        <v>2916.6666666666665</v>
      </c>
      <c r="AO65" s="292">
        <f t="shared" si="161"/>
        <v>2916.6666666666665</v>
      </c>
      <c r="AP65" s="292">
        <f t="shared" si="161"/>
        <v>2916.6666666666665</v>
      </c>
      <c r="AQ65" s="321">
        <f t="shared" si="161"/>
        <v>2916.6666666666665</v>
      </c>
      <c r="AR65" s="321">
        <f t="shared" si="161"/>
        <v>2916.6666666666665</v>
      </c>
      <c r="AS65" s="403">
        <f t="shared" si="146"/>
        <v>2916.6666666666665</v>
      </c>
      <c r="AT65" s="321">
        <f t="shared" si="146"/>
        <v>2916.6666666666665</v>
      </c>
      <c r="AU65" s="321">
        <f t="shared" si="146"/>
        <v>2916.6666666666665</v>
      </c>
      <c r="AV65" s="321">
        <f t="shared" si="146"/>
        <v>2916.6666666666665</v>
      </c>
      <c r="AW65" s="321">
        <f t="shared" si="146"/>
        <v>2916.6666666666665</v>
      </c>
      <c r="AX65" s="321">
        <f t="shared" si="146"/>
        <v>2916.6666666666665</v>
      </c>
      <c r="AY65" s="321">
        <f t="shared" si="146"/>
        <v>2916.6666666666665</v>
      </c>
      <c r="AZ65" s="321">
        <f t="shared" si="146"/>
        <v>2916.6666666666665</v>
      </c>
      <c r="BA65" s="321">
        <f t="shared" si="146"/>
        <v>2916.6666666666665</v>
      </c>
      <c r="BB65" s="321">
        <f t="shared" si="146"/>
        <v>2916.6666666666665</v>
      </c>
      <c r="BC65" s="321">
        <f t="shared" si="146"/>
        <v>2916.6666666666665</v>
      </c>
      <c r="BD65" s="321">
        <f t="shared" si="146"/>
        <v>2916.6666666666665</v>
      </c>
    </row>
    <row r="66" spans="1:56" s="293" customFormat="1" ht="23" customHeight="1">
      <c r="A66" s="291"/>
      <c r="B66" s="343" t="str">
        <f t="shared" si="139"/>
        <v>Stagiaire 1</v>
      </c>
      <c r="C66" s="344"/>
      <c r="D66" s="292">
        <f t="shared" si="140"/>
        <v>0</v>
      </c>
      <c r="E66" s="292">
        <f t="shared" si="141"/>
        <v>7200</v>
      </c>
      <c r="F66" s="321">
        <f t="shared" si="142"/>
        <v>7200</v>
      </c>
      <c r="G66" s="321">
        <f t="shared" si="134"/>
        <v>7200</v>
      </c>
      <c r="H66" s="291"/>
      <c r="I66" s="399">
        <f t="shared" ref="I66:T66" si="162">$D55/12</f>
        <v>0</v>
      </c>
      <c r="J66" s="365">
        <f t="shared" si="162"/>
        <v>0</v>
      </c>
      <c r="K66" s="365">
        <f t="shared" si="162"/>
        <v>0</v>
      </c>
      <c r="L66" s="365">
        <f t="shared" si="162"/>
        <v>0</v>
      </c>
      <c r="M66" s="365">
        <f t="shared" si="162"/>
        <v>0</v>
      </c>
      <c r="N66" s="365">
        <f t="shared" si="162"/>
        <v>0</v>
      </c>
      <c r="O66" s="365">
        <f t="shared" si="162"/>
        <v>0</v>
      </c>
      <c r="P66" s="365">
        <f t="shared" si="162"/>
        <v>0</v>
      </c>
      <c r="Q66" s="365">
        <f t="shared" si="162"/>
        <v>0</v>
      </c>
      <c r="R66" s="365">
        <f t="shared" si="162"/>
        <v>0</v>
      </c>
      <c r="S66" s="365">
        <f t="shared" si="162"/>
        <v>0</v>
      </c>
      <c r="T66" s="365">
        <f t="shared" si="162"/>
        <v>0</v>
      </c>
      <c r="U66" s="401">
        <f t="shared" ref="U66:AF66" si="163">$E55/12</f>
        <v>600</v>
      </c>
      <c r="V66" s="292">
        <f t="shared" si="163"/>
        <v>600</v>
      </c>
      <c r="W66" s="292">
        <f t="shared" si="163"/>
        <v>600</v>
      </c>
      <c r="X66" s="292">
        <f t="shared" si="163"/>
        <v>600</v>
      </c>
      <c r="Y66" s="292">
        <f t="shared" si="163"/>
        <v>600</v>
      </c>
      <c r="Z66" s="292">
        <f t="shared" si="163"/>
        <v>600</v>
      </c>
      <c r="AA66" s="292">
        <f t="shared" si="163"/>
        <v>600</v>
      </c>
      <c r="AB66" s="292">
        <f t="shared" si="163"/>
        <v>600</v>
      </c>
      <c r="AC66" s="292">
        <f t="shared" si="163"/>
        <v>600</v>
      </c>
      <c r="AD66" s="292">
        <f t="shared" si="163"/>
        <v>600</v>
      </c>
      <c r="AE66" s="292">
        <f t="shared" si="163"/>
        <v>600</v>
      </c>
      <c r="AF66" s="292">
        <f t="shared" si="163"/>
        <v>600</v>
      </c>
      <c r="AG66" s="401">
        <f t="shared" ref="AG66:AR66" si="164">$F55/12</f>
        <v>600</v>
      </c>
      <c r="AH66" s="292">
        <f t="shared" si="164"/>
        <v>600</v>
      </c>
      <c r="AI66" s="292">
        <f t="shared" si="164"/>
        <v>600</v>
      </c>
      <c r="AJ66" s="292">
        <f t="shared" si="164"/>
        <v>600</v>
      </c>
      <c r="AK66" s="292">
        <f t="shared" si="164"/>
        <v>600</v>
      </c>
      <c r="AL66" s="292">
        <f t="shared" si="164"/>
        <v>600</v>
      </c>
      <c r="AM66" s="292">
        <f t="shared" si="164"/>
        <v>600</v>
      </c>
      <c r="AN66" s="292">
        <f t="shared" si="164"/>
        <v>600</v>
      </c>
      <c r="AO66" s="292">
        <f t="shared" si="164"/>
        <v>600</v>
      </c>
      <c r="AP66" s="292">
        <f t="shared" si="164"/>
        <v>600</v>
      </c>
      <c r="AQ66" s="321">
        <f t="shared" si="164"/>
        <v>600</v>
      </c>
      <c r="AR66" s="321">
        <f t="shared" si="164"/>
        <v>600</v>
      </c>
      <c r="AS66" s="403">
        <f t="shared" si="146"/>
        <v>600</v>
      </c>
      <c r="AT66" s="321">
        <f t="shared" si="146"/>
        <v>600</v>
      </c>
      <c r="AU66" s="321">
        <f t="shared" si="146"/>
        <v>600</v>
      </c>
      <c r="AV66" s="321">
        <f t="shared" si="146"/>
        <v>600</v>
      </c>
      <c r="AW66" s="321">
        <f t="shared" si="146"/>
        <v>600</v>
      </c>
      <c r="AX66" s="321">
        <f t="shared" si="146"/>
        <v>600</v>
      </c>
      <c r="AY66" s="321">
        <f t="shared" si="146"/>
        <v>600</v>
      </c>
      <c r="AZ66" s="321">
        <f t="shared" si="146"/>
        <v>600</v>
      </c>
      <c r="BA66" s="321">
        <f t="shared" si="146"/>
        <v>600</v>
      </c>
      <c r="BB66" s="321">
        <f t="shared" si="146"/>
        <v>600</v>
      </c>
      <c r="BC66" s="321">
        <f t="shared" si="146"/>
        <v>600</v>
      </c>
      <c r="BD66" s="321">
        <f t="shared" si="146"/>
        <v>600</v>
      </c>
    </row>
    <row r="67" spans="1:56" s="293" customFormat="1" ht="23" customHeight="1">
      <c r="A67" s="291"/>
      <c r="B67" s="343" t="str">
        <f t="shared" si="139"/>
        <v xml:space="preserve">Stagiaire 2 </v>
      </c>
      <c r="C67" s="344"/>
      <c r="D67" s="292">
        <f t="shared" si="140"/>
        <v>0</v>
      </c>
      <c r="E67" s="292">
        <f t="shared" si="141"/>
        <v>7200</v>
      </c>
      <c r="F67" s="321">
        <f t="shared" si="142"/>
        <v>7200</v>
      </c>
      <c r="G67" s="321">
        <f t="shared" si="134"/>
        <v>7200</v>
      </c>
      <c r="H67" s="291"/>
      <c r="I67" s="399">
        <f t="shared" ref="I67:T67" si="165">$D56/12</f>
        <v>0</v>
      </c>
      <c r="J67" s="365">
        <f t="shared" si="165"/>
        <v>0</v>
      </c>
      <c r="K67" s="365">
        <f t="shared" si="165"/>
        <v>0</v>
      </c>
      <c r="L67" s="365">
        <f t="shared" si="165"/>
        <v>0</v>
      </c>
      <c r="M67" s="365">
        <f t="shared" si="165"/>
        <v>0</v>
      </c>
      <c r="N67" s="365">
        <f t="shared" si="165"/>
        <v>0</v>
      </c>
      <c r="O67" s="365">
        <f t="shared" si="165"/>
        <v>0</v>
      </c>
      <c r="P67" s="365">
        <f t="shared" si="165"/>
        <v>0</v>
      </c>
      <c r="Q67" s="365">
        <f t="shared" si="165"/>
        <v>0</v>
      </c>
      <c r="R67" s="365">
        <f t="shared" si="165"/>
        <v>0</v>
      </c>
      <c r="S67" s="365">
        <f t="shared" si="165"/>
        <v>0</v>
      </c>
      <c r="T67" s="365">
        <f t="shared" si="165"/>
        <v>0</v>
      </c>
      <c r="U67" s="401">
        <f t="shared" ref="U67:AF67" si="166">$E56/12</f>
        <v>600</v>
      </c>
      <c r="V67" s="292">
        <f t="shared" si="166"/>
        <v>600</v>
      </c>
      <c r="W67" s="292">
        <f t="shared" si="166"/>
        <v>600</v>
      </c>
      <c r="X67" s="292">
        <f t="shared" si="166"/>
        <v>600</v>
      </c>
      <c r="Y67" s="292">
        <f t="shared" si="166"/>
        <v>600</v>
      </c>
      <c r="Z67" s="292">
        <f t="shared" si="166"/>
        <v>600</v>
      </c>
      <c r="AA67" s="292">
        <f t="shared" si="166"/>
        <v>600</v>
      </c>
      <c r="AB67" s="292">
        <f t="shared" si="166"/>
        <v>600</v>
      </c>
      <c r="AC67" s="292">
        <f t="shared" si="166"/>
        <v>600</v>
      </c>
      <c r="AD67" s="292">
        <f t="shared" si="166"/>
        <v>600</v>
      </c>
      <c r="AE67" s="292">
        <f t="shared" si="166"/>
        <v>600</v>
      </c>
      <c r="AF67" s="292">
        <f t="shared" si="166"/>
        <v>600</v>
      </c>
      <c r="AG67" s="401">
        <f t="shared" ref="AG67:AR67" si="167">$F56/12</f>
        <v>600</v>
      </c>
      <c r="AH67" s="292">
        <f t="shared" si="167"/>
        <v>600</v>
      </c>
      <c r="AI67" s="292">
        <f t="shared" si="167"/>
        <v>600</v>
      </c>
      <c r="AJ67" s="292">
        <f t="shared" si="167"/>
        <v>600</v>
      </c>
      <c r="AK67" s="292">
        <f t="shared" si="167"/>
        <v>600</v>
      </c>
      <c r="AL67" s="292">
        <f t="shared" si="167"/>
        <v>600</v>
      </c>
      <c r="AM67" s="292">
        <f t="shared" si="167"/>
        <v>600</v>
      </c>
      <c r="AN67" s="292">
        <f t="shared" si="167"/>
        <v>600</v>
      </c>
      <c r="AO67" s="292">
        <f t="shared" si="167"/>
        <v>600</v>
      </c>
      <c r="AP67" s="292">
        <f t="shared" si="167"/>
        <v>600</v>
      </c>
      <c r="AQ67" s="321">
        <f t="shared" si="167"/>
        <v>600</v>
      </c>
      <c r="AR67" s="321">
        <f t="shared" si="167"/>
        <v>600</v>
      </c>
      <c r="AS67" s="403">
        <f t="shared" si="146"/>
        <v>600</v>
      </c>
      <c r="AT67" s="321">
        <f t="shared" si="146"/>
        <v>600</v>
      </c>
      <c r="AU67" s="321">
        <f t="shared" si="146"/>
        <v>600</v>
      </c>
      <c r="AV67" s="321">
        <f t="shared" si="146"/>
        <v>600</v>
      </c>
      <c r="AW67" s="321">
        <f t="shared" si="146"/>
        <v>600</v>
      </c>
      <c r="AX67" s="321">
        <f t="shared" si="146"/>
        <v>600</v>
      </c>
      <c r="AY67" s="321">
        <f t="shared" si="146"/>
        <v>600</v>
      </c>
      <c r="AZ67" s="321">
        <f t="shared" si="146"/>
        <v>600</v>
      </c>
      <c r="BA67" s="321">
        <f t="shared" si="146"/>
        <v>600</v>
      </c>
      <c r="BB67" s="321">
        <f t="shared" si="146"/>
        <v>600</v>
      </c>
      <c r="BC67" s="321">
        <f t="shared" si="146"/>
        <v>600</v>
      </c>
      <c r="BD67" s="321">
        <f t="shared" si="146"/>
        <v>600</v>
      </c>
    </row>
    <row r="68" spans="1:56" s="293" customFormat="1" ht="23" customHeight="1">
      <c r="A68" s="291"/>
      <c r="B68" s="343" t="str">
        <f t="shared" si="139"/>
        <v>Stagiaire 3</v>
      </c>
      <c r="C68" s="344"/>
      <c r="D68" s="292">
        <f t="shared" si="140"/>
        <v>0</v>
      </c>
      <c r="E68" s="292">
        <f t="shared" si="141"/>
        <v>7200</v>
      </c>
      <c r="F68" s="321">
        <f t="shared" si="142"/>
        <v>7200</v>
      </c>
      <c r="G68" s="321">
        <f t="shared" si="134"/>
        <v>7200</v>
      </c>
      <c r="H68" s="291"/>
      <c r="I68" s="399">
        <f t="shared" ref="I68:T68" si="168">$D57/12</f>
        <v>0</v>
      </c>
      <c r="J68" s="365">
        <f t="shared" si="168"/>
        <v>0</v>
      </c>
      <c r="K68" s="365">
        <f t="shared" si="168"/>
        <v>0</v>
      </c>
      <c r="L68" s="365">
        <f t="shared" si="168"/>
        <v>0</v>
      </c>
      <c r="M68" s="365">
        <f t="shared" si="168"/>
        <v>0</v>
      </c>
      <c r="N68" s="365">
        <f t="shared" si="168"/>
        <v>0</v>
      </c>
      <c r="O68" s="365">
        <f t="shared" si="168"/>
        <v>0</v>
      </c>
      <c r="P68" s="365">
        <f t="shared" si="168"/>
        <v>0</v>
      </c>
      <c r="Q68" s="365">
        <f t="shared" si="168"/>
        <v>0</v>
      </c>
      <c r="R68" s="365">
        <f t="shared" si="168"/>
        <v>0</v>
      </c>
      <c r="S68" s="365">
        <f t="shared" si="168"/>
        <v>0</v>
      </c>
      <c r="T68" s="365">
        <f t="shared" si="168"/>
        <v>0</v>
      </c>
      <c r="U68" s="401">
        <f t="shared" ref="U68:AF68" si="169">$E57/12</f>
        <v>600</v>
      </c>
      <c r="V68" s="292">
        <f t="shared" si="169"/>
        <v>600</v>
      </c>
      <c r="W68" s="292">
        <f t="shared" si="169"/>
        <v>600</v>
      </c>
      <c r="X68" s="292">
        <f t="shared" si="169"/>
        <v>600</v>
      </c>
      <c r="Y68" s="292">
        <f t="shared" si="169"/>
        <v>600</v>
      </c>
      <c r="Z68" s="292">
        <f t="shared" si="169"/>
        <v>600</v>
      </c>
      <c r="AA68" s="292">
        <f t="shared" si="169"/>
        <v>600</v>
      </c>
      <c r="AB68" s="292">
        <f t="shared" si="169"/>
        <v>600</v>
      </c>
      <c r="AC68" s="292">
        <f t="shared" si="169"/>
        <v>600</v>
      </c>
      <c r="AD68" s="292">
        <f t="shared" si="169"/>
        <v>600</v>
      </c>
      <c r="AE68" s="292">
        <f t="shared" si="169"/>
        <v>600</v>
      </c>
      <c r="AF68" s="292">
        <f t="shared" si="169"/>
        <v>600</v>
      </c>
      <c r="AG68" s="401">
        <f t="shared" ref="AG68:AR68" si="170">$F57/12</f>
        <v>600</v>
      </c>
      <c r="AH68" s="292">
        <f t="shared" si="170"/>
        <v>600</v>
      </c>
      <c r="AI68" s="292">
        <f t="shared" si="170"/>
        <v>600</v>
      </c>
      <c r="AJ68" s="292">
        <f t="shared" si="170"/>
        <v>600</v>
      </c>
      <c r="AK68" s="292">
        <f t="shared" si="170"/>
        <v>600</v>
      </c>
      <c r="AL68" s="292">
        <f t="shared" si="170"/>
        <v>600</v>
      </c>
      <c r="AM68" s="292">
        <f t="shared" si="170"/>
        <v>600</v>
      </c>
      <c r="AN68" s="292">
        <f t="shared" si="170"/>
        <v>600</v>
      </c>
      <c r="AO68" s="292">
        <f t="shared" si="170"/>
        <v>600</v>
      </c>
      <c r="AP68" s="292">
        <f t="shared" si="170"/>
        <v>600</v>
      </c>
      <c r="AQ68" s="321">
        <f t="shared" si="170"/>
        <v>600</v>
      </c>
      <c r="AR68" s="321">
        <f t="shared" si="170"/>
        <v>600</v>
      </c>
      <c r="AS68" s="403">
        <f t="shared" si="146"/>
        <v>600</v>
      </c>
      <c r="AT68" s="321">
        <f t="shared" si="146"/>
        <v>600</v>
      </c>
      <c r="AU68" s="321">
        <f t="shared" si="146"/>
        <v>600</v>
      </c>
      <c r="AV68" s="321">
        <f t="shared" si="146"/>
        <v>600</v>
      </c>
      <c r="AW68" s="321">
        <f t="shared" si="146"/>
        <v>600</v>
      </c>
      <c r="AX68" s="321">
        <f t="shared" si="146"/>
        <v>600</v>
      </c>
      <c r="AY68" s="321">
        <f t="shared" si="146"/>
        <v>600</v>
      </c>
      <c r="AZ68" s="321">
        <f t="shared" si="146"/>
        <v>600</v>
      </c>
      <c r="BA68" s="321">
        <f t="shared" si="146"/>
        <v>600</v>
      </c>
      <c r="BB68" s="321">
        <f t="shared" si="146"/>
        <v>600</v>
      </c>
      <c r="BC68" s="321">
        <f t="shared" si="146"/>
        <v>600</v>
      </c>
      <c r="BD68" s="321">
        <f t="shared" si="146"/>
        <v>600</v>
      </c>
    </row>
    <row r="69" spans="1:56" s="3" customFormat="1" ht="23" customHeight="1">
      <c r="A69" s="74"/>
      <c r="B69" s="235" t="s">
        <v>204</v>
      </c>
      <c r="C69" s="331"/>
      <c r="D69" s="279">
        <f t="shared" si="131"/>
        <v>0</v>
      </c>
      <c r="E69" s="279">
        <f t="shared" si="132"/>
        <v>137199.99999999997</v>
      </c>
      <c r="F69" s="300">
        <f t="shared" si="133"/>
        <v>335400</v>
      </c>
      <c r="G69" s="300">
        <f t="shared" si="134"/>
        <v>355400.00000000006</v>
      </c>
      <c r="H69" s="117"/>
      <c r="I69" s="280">
        <f>SUM(I59:I68)</f>
        <v>0</v>
      </c>
      <c r="J69" s="280">
        <f t="shared" ref="J69:AS69" si="171">SUM(J59:J68)</f>
        <v>0</v>
      </c>
      <c r="K69" s="280">
        <f t="shared" si="171"/>
        <v>0</v>
      </c>
      <c r="L69" s="280">
        <f t="shared" si="171"/>
        <v>0</v>
      </c>
      <c r="M69" s="280">
        <f t="shared" si="171"/>
        <v>0</v>
      </c>
      <c r="N69" s="280">
        <f t="shared" si="171"/>
        <v>0</v>
      </c>
      <c r="O69" s="280">
        <f t="shared" si="171"/>
        <v>0</v>
      </c>
      <c r="P69" s="280">
        <f t="shared" si="171"/>
        <v>0</v>
      </c>
      <c r="Q69" s="280">
        <f t="shared" si="171"/>
        <v>0</v>
      </c>
      <c r="R69" s="280">
        <f t="shared" si="171"/>
        <v>0</v>
      </c>
      <c r="S69" s="280">
        <f t="shared" si="171"/>
        <v>0</v>
      </c>
      <c r="T69" s="280">
        <f t="shared" si="171"/>
        <v>0</v>
      </c>
      <c r="U69" s="280">
        <f>SUM(U59:U68)</f>
        <v>11433.333333333332</v>
      </c>
      <c r="V69" s="280">
        <f t="shared" si="171"/>
        <v>11433.333333333332</v>
      </c>
      <c r="W69" s="280">
        <f>SUM(W59:W68)</f>
        <v>11433.333333333332</v>
      </c>
      <c r="X69" s="280">
        <f t="shared" si="171"/>
        <v>11433.333333333332</v>
      </c>
      <c r="Y69" s="280">
        <f t="shared" si="171"/>
        <v>11433.333333333332</v>
      </c>
      <c r="Z69" s="280">
        <f t="shared" si="171"/>
        <v>11433.333333333332</v>
      </c>
      <c r="AA69" s="280">
        <f t="shared" si="171"/>
        <v>11433.333333333332</v>
      </c>
      <c r="AB69" s="280">
        <f t="shared" si="171"/>
        <v>11433.333333333332</v>
      </c>
      <c r="AC69" s="280">
        <f t="shared" si="171"/>
        <v>11433.333333333332</v>
      </c>
      <c r="AD69" s="280">
        <f t="shared" si="171"/>
        <v>11433.333333333332</v>
      </c>
      <c r="AE69" s="280">
        <f t="shared" si="171"/>
        <v>11433.333333333332</v>
      </c>
      <c r="AF69" s="280">
        <f t="shared" si="171"/>
        <v>11433.333333333332</v>
      </c>
      <c r="AG69" s="280">
        <f t="shared" si="171"/>
        <v>27950</v>
      </c>
      <c r="AH69" s="280">
        <f t="shared" si="171"/>
        <v>27950</v>
      </c>
      <c r="AI69" s="280">
        <f t="shared" si="171"/>
        <v>27950</v>
      </c>
      <c r="AJ69" s="280">
        <f t="shared" si="171"/>
        <v>27950</v>
      </c>
      <c r="AK69" s="280">
        <f t="shared" si="171"/>
        <v>27950</v>
      </c>
      <c r="AL69" s="280">
        <f t="shared" si="171"/>
        <v>27950</v>
      </c>
      <c r="AM69" s="280">
        <f t="shared" si="171"/>
        <v>27950</v>
      </c>
      <c r="AN69" s="280">
        <f t="shared" si="171"/>
        <v>27950</v>
      </c>
      <c r="AO69" s="280">
        <f t="shared" si="171"/>
        <v>27950</v>
      </c>
      <c r="AP69" s="280">
        <f t="shared" si="171"/>
        <v>27950</v>
      </c>
      <c r="AQ69" s="280">
        <f t="shared" si="171"/>
        <v>27950</v>
      </c>
      <c r="AR69" s="322">
        <f t="shared" si="171"/>
        <v>27950</v>
      </c>
      <c r="AS69" s="322">
        <f t="shared" si="171"/>
        <v>29616.666666666668</v>
      </c>
      <c r="AT69" s="322">
        <f t="shared" ref="AT69" si="172">SUM(AT59:AT68)</f>
        <v>29616.666666666668</v>
      </c>
      <c r="AU69" s="322">
        <f t="shared" ref="AU69" si="173">SUM(AU59:AU68)</f>
        <v>29616.666666666668</v>
      </c>
      <c r="AV69" s="322">
        <f t="shared" ref="AV69" si="174">SUM(AV59:AV68)</f>
        <v>29616.666666666668</v>
      </c>
      <c r="AW69" s="322">
        <f t="shared" ref="AW69" si="175">SUM(AW59:AW68)</f>
        <v>29616.666666666668</v>
      </c>
      <c r="AX69" s="322">
        <f t="shared" ref="AX69" si="176">SUM(AX59:AX68)</f>
        <v>29616.666666666668</v>
      </c>
      <c r="AY69" s="322">
        <f t="shared" ref="AY69" si="177">SUM(AY59:AY68)</f>
        <v>29616.666666666668</v>
      </c>
      <c r="AZ69" s="322">
        <f t="shared" ref="AZ69" si="178">SUM(AZ59:AZ68)</f>
        <v>29616.666666666668</v>
      </c>
      <c r="BA69" s="322">
        <f t="shared" ref="BA69" si="179">SUM(BA59:BA68)</f>
        <v>29616.666666666668</v>
      </c>
      <c r="BB69" s="322">
        <f t="shared" ref="BB69" si="180">SUM(BB59:BB68)</f>
        <v>29616.666666666668</v>
      </c>
      <c r="BC69" s="322">
        <f t="shared" ref="BC69" si="181">SUM(BC59:BC68)</f>
        <v>29616.666666666668</v>
      </c>
      <c r="BD69" s="322">
        <f t="shared" ref="BD69" si="182">SUM(BD59:BD68)</f>
        <v>29616.666666666668</v>
      </c>
    </row>
    <row r="70" spans="1:56" s="52" customFormat="1" ht="23" customHeight="1">
      <c r="A70" s="118"/>
      <c r="B70" s="206" t="s">
        <v>90</v>
      </c>
      <c r="C70" s="54"/>
      <c r="D70" s="53" t="str">
        <f>IFERROR(D69/D$27,"-")</f>
        <v>-</v>
      </c>
      <c r="E70" s="53">
        <f>IFERROR(E69/E$27,"-")</f>
        <v>1.1597633136094676</v>
      </c>
      <c r="F70" s="55">
        <f>IFERROR(F69/F$27,"-")</f>
        <v>0.81806873338374142</v>
      </c>
      <c r="G70" s="55">
        <f>IFERROR(G69/G$27,"-")</f>
        <v>0.43524585144816608</v>
      </c>
      <c r="H70" s="118"/>
      <c r="I70" s="53" t="str">
        <f>IFERROR(I69/I$27,"-")</f>
        <v>-</v>
      </c>
      <c r="J70" s="53" t="str">
        <f t="shared" ref="J70:AS70" si="183">IFERROR(J69/J$27,"-")</f>
        <v>-</v>
      </c>
      <c r="K70" s="53" t="str">
        <f t="shared" si="183"/>
        <v>-</v>
      </c>
      <c r="L70" s="53" t="str">
        <f t="shared" si="183"/>
        <v>-</v>
      </c>
      <c r="M70" s="53" t="str">
        <f t="shared" si="183"/>
        <v>-</v>
      </c>
      <c r="N70" s="53" t="str">
        <f t="shared" si="183"/>
        <v>-</v>
      </c>
      <c r="O70" s="53" t="str">
        <f t="shared" si="183"/>
        <v>-</v>
      </c>
      <c r="P70" s="53" t="str">
        <f t="shared" si="183"/>
        <v>-</v>
      </c>
      <c r="Q70" s="53" t="str">
        <f t="shared" si="183"/>
        <v>-</v>
      </c>
      <c r="R70" s="53" t="str">
        <f t="shared" si="183"/>
        <v>-</v>
      </c>
      <c r="S70" s="53" t="str">
        <f t="shared" si="183"/>
        <v>-</v>
      </c>
      <c r="T70" s="53" t="str">
        <f t="shared" si="183"/>
        <v>-</v>
      </c>
      <c r="U70" s="53">
        <f>IFERROR(U69/U$27,"-")</f>
        <v>1.1597633136094674</v>
      </c>
      <c r="V70" s="53">
        <f t="shared" si="183"/>
        <v>1.1597633136094674</v>
      </c>
      <c r="W70" s="53">
        <f t="shared" si="183"/>
        <v>1.1597633136094674</v>
      </c>
      <c r="X70" s="53">
        <f t="shared" si="183"/>
        <v>1.1597633136094674</v>
      </c>
      <c r="Y70" s="53">
        <f t="shared" si="183"/>
        <v>1.1597633136094674</v>
      </c>
      <c r="Z70" s="53">
        <f t="shared" si="183"/>
        <v>1.1597633136094674</v>
      </c>
      <c r="AA70" s="53">
        <f t="shared" si="183"/>
        <v>1.1597633136094674</v>
      </c>
      <c r="AB70" s="53">
        <f t="shared" si="183"/>
        <v>1.1597633136094674</v>
      </c>
      <c r="AC70" s="53">
        <f t="shared" si="183"/>
        <v>1.1597633136094674</v>
      </c>
      <c r="AD70" s="53">
        <f t="shared" si="183"/>
        <v>1.1597633136094674</v>
      </c>
      <c r="AE70" s="53">
        <f t="shared" si="183"/>
        <v>1.1597633136094674</v>
      </c>
      <c r="AF70" s="53">
        <f t="shared" si="183"/>
        <v>1.1597633136094674</v>
      </c>
      <c r="AG70" s="53">
        <f t="shared" si="183"/>
        <v>0.8180687333837412</v>
      </c>
      <c r="AH70" s="53">
        <f t="shared" si="183"/>
        <v>0.8180687333837412</v>
      </c>
      <c r="AI70" s="53">
        <f t="shared" si="183"/>
        <v>0.8180687333837412</v>
      </c>
      <c r="AJ70" s="53">
        <f t="shared" si="183"/>
        <v>0.8180687333837412</v>
      </c>
      <c r="AK70" s="53">
        <f t="shared" si="183"/>
        <v>0.8180687333837412</v>
      </c>
      <c r="AL70" s="53">
        <f t="shared" si="183"/>
        <v>0.8180687333837412</v>
      </c>
      <c r="AM70" s="53">
        <f t="shared" si="183"/>
        <v>0.8180687333837412</v>
      </c>
      <c r="AN70" s="53">
        <f t="shared" si="183"/>
        <v>0.8180687333837412</v>
      </c>
      <c r="AO70" s="53">
        <f t="shared" si="183"/>
        <v>0.8180687333837412</v>
      </c>
      <c r="AP70" s="53">
        <f t="shared" si="183"/>
        <v>0.8180687333837412</v>
      </c>
      <c r="AQ70" s="53">
        <f t="shared" si="183"/>
        <v>0.8180687333837412</v>
      </c>
      <c r="AR70" s="55">
        <f t="shared" si="183"/>
        <v>0.8180687333837412</v>
      </c>
      <c r="AS70" s="55">
        <f t="shared" si="183"/>
        <v>0.43524585144816613</v>
      </c>
      <c r="AT70" s="55">
        <f t="shared" ref="AT70" si="184">IFERROR(AT69/AT$27,"-")</f>
        <v>0.43524585144816613</v>
      </c>
      <c r="AU70" s="55">
        <f t="shared" ref="AU70" si="185">IFERROR(AU69/AU$27,"-")</f>
        <v>0.43524585144816613</v>
      </c>
      <c r="AV70" s="55">
        <f t="shared" ref="AV70" si="186">IFERROR(AV69/AV$27,"-")</f>
        <v>0.43524585144816613</v>
      </c>
      <c r="AW70" s="55">
        <f t="shared" ref="AW70" si="187">IFERROR(AW69/AW$27,"-")</f>
        <v>0.43524585144816613</v>
      </c>
      <c r="AX70" s="55">
        <f t="shared" ref="AX70" si="188">IFERROR(AX69/AX$27,"-")</f>
        <v>0.43524585144816613</v>
      </c>
      <c r="AY70" s="55">
        <f t="shared" ref="AY70" si="189">IFERROR(AY69/AY$27,"-")</f>
        <v>0.43524585144816613</v>
      </c>
      <c r="AZ70" s="55">
        <f t="shared" ref="AZ70" si="190">IFERROR(AZ69/AZ$27,"-")</f>
        <v>0.43524585144816613</v>
      </c>
      <c r="BA70" s="55">
        <f t="shared" ref="BA70" si="191">IFERROR(BA69/BA$27,"-")</f>
        <v>0.43524585144816613</v>
      </c>
      <c r="BB70" s="55">
        <f t="shared" ref="BB70" si="192">IFERROR(BB69/BB$27,"-")</f>
        <v>0.43524585144816613</v>
      </c>
      <c r="BC70" s="55">
        <f t="shared" ref="BC70" si="193">IFERROR(BC69/BC$27,"-")</f>
        <v>0.43524585144816613</v>
      </c>
      <c r="BD70" s="55">
        <f t="shared" ref="BD70" si="194">IFERROR(BD69/BD$27,"-")</f>
        <v>0.43524585144816613</v>
      </c>
    </row>
    <row r="71" spans="1:56" ht="23"/>
    <row r="72" spans="1:56" ht="23" customHeight="1">
      <c r="A72" s="10">
        <v>3</v>
      </c>
      <c r="B72" s="120" t="s">
        <v>60</v>
      </c>
      <c r="C72" s="191"/>
      <c r="D72" s="177"/>
      <c r="E72" s="177"/>
      <c r="F72" s="192"/>
      <c r="G72" s="192"/>
      <c r="H72" s="1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</row>
    <row r="73" spans="1:56" ht="23" customHeight="1">
      <c r="A73" s="6"/>
      <c r="B73" s="4"/>
      <c r="C73" s="191"/>
      <c r="D73" s="177"/>
      <c r="E73" s="177"/>
      <c r="F73" s="177"/>
      <c r="G73" s="177"/>
      <c r="H73" s="1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</row>
    <row r="74" spans="1:56" ht="23" customHeight="1" thickBot="1">
      <c r="A74" s="1"/>
      <c r="B74" s="11" t="s">
        <v>205</v>
      </c>
      <c r="C74" s="11"/>
      <c r="D74" s="185"/>
      <c r="E74" s="185"/>
      <c r="F74" s="185"/>
      <c r="G74" s="185"/>
      <c r="H74" s="1"/>
    </row>
    <row r="75" spans="1:56" ht="23" customHeight="1">
      <c r="A75" s="74"/>
      <c r="B75" s="153" t="s">
        <v>192</v>
      </c>
      <c r="C75" s="190"/>
      <c r="D75" s="193"/>
      <c r="E75" s="193">
        <v>12000</v>
      </c>
      <c r="F75" s="193">
        <v>18000</v>
      </c>
      <c r="G75" s="193">
        <v>18000</v>
      </c>
      <c r="H75" s="74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</row>
    <row r="76" spans="1:56" ht="23" customHeight="1">
      <c r="A76" s="74"/>
      <c r="B76" s="153" t="s">
        <v>193</v>
      </c>
      <c r="C76" s="190"/>
      <c r="D76" s="193"/>
      <c r="E76" s="193">
        <v>4800</v>
      </c>
      <c r="F76" s="193">
        <v>4800</v>
      </c>
      <c r="G76" s="193">
        <v>4800</v>
      </c>
      <c r="H76" s="74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</row>
    <row r="77" spans="1:56" ht="23" customHeight="1">
      <c r="A77" s="74"/>
      <c r="B77" s="153" t="s">
        <v>194</v>
      </c>
      <c r="C77" s="190"/>
      <c r="D77" s="193"/>
      <c r="E77" s="193">
        <v>3000</v>
      </c>
      <c r="F77" s="193">
        <v>9600</v>
      </c>
      <c r="G77" s="193">
        <v>14400</v>
      </c>
      <c r="H77" s="74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</row>
    <row r="78" spans="1:56" ht="23" customHeight="1">
      <c r="A78" s="74"/>
      <c r="B78" s="153" t="s">
        <v>195</v>
      </c>
      <c r="C78" s="190"/>
      <c r="D78" s="193"/>
      <c r="E78" s="193">
        <v>400</v>
      </c>
      <c r="F78" s="193">
        <v>400</v>
      </c>
      <c r="G78" s="193">
        <v>400</v>
      </c>
      <c r="H78" s="74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</row>
    <row r="79" spans="1:56" ht="23" customHeight="1">
      <c r="A79" s="74"/>
      <c r="B79" s="153" t="s">
        <v>196</v>
      </c>
      <c r="C79" s="190"/>
      <c r="D79" s="193"/>
      <c r="E79" s="193">
        <v>400</v>
      </c>
      <c r="F79" s="193">
        <v>400</v>
      </c>
      <c r="G79" s="193">
        <v>400</v>
      </c>
      <c r="H79" s="74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</row>
    <row r="80" spans="1:56" ht="23" customHeight="1">
      <c r="A80" s="74"/>
      <c r="B80" s="153" t="s">
        <v>197</v>
      </c>
      <c r="C80" s="190"/>
      <c r="D80" s="193"/>
      <c r="E80" s="193">
        <v>1000</v>
      </c>
      <c r="F80" s="193">
        <v>1000</v>
      </c>
      <c r="G80" s="193">
        <v>1000</v>
      </c>
      <c r="H80" s="74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</row>
    <row r="81" spans="1:56" ht="23" customHeight="1">
      <c r="A81" s="74"/>
      <c r="B81" s="153" t="s">
        <v>198</v>
      </c>
      <c r="C81" s="190"/>
      <c r="D81" s="193"/>
      <c r="E81" s="193">
        <v>5000</v>
      </c>
      <c r="F81" s="193">
        <v>5000</v>
      </c>
      <c r="G81" s="193">
        <v>5000</v>
      </c>
      <c r="H81" s="74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</row>
    <row r="82" spans="1:56" ht="23" customHeight="1">
      <c r="A82" s="74"/>
      <c r="B82" s="153" t="s">
        <v>202</v>
      </c>
      <c r="C82" s="190"/>
      <c r="D82" s="193"/>
      <c r="E82" s="193">
        <v>1000</v>
      </c>
      <c r="F82" s="193">
        <v>5000</v>
      </c>
      <c r="G82" s="193">
        <v>5000</v>
      </c>
      <c r="H82" s="74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</row>
    <row r="83" spans="1:56" ht="23" customHeight="1">
      <c r="A83" s="74"/>
      <c r="B83" s="153" t="s">
        <v>199</v>
      </c>
      <c r="C83" s="190"/>
      <c r="D83" s="193"/>
      <c r="E83" s="193">
        <v>20000</v>
      </c>
      <c r="F83" s="193">
        <v>100000</v>
      </c>
      <c r="G83" s="193">
        <v>100000</v>
      </c>
      <c r="H83" s="74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</row>
    <row r="84" spans="1:56" ht="23" customHeight="1">
      <c r="A84" s="74"/>
      <c r="B84" s="153" t="s">
        <v>200</v>
      </c>
      <c r="C84" s="190"/>
      <c r="D84" s="193"/>
      <c r="E84" s="193">
        <v>1000</v>
      </c>
      <c r="F84" s="193">
        <v>5000</v>
      </c>
      <c r="G84" s="193">
        <v>5000</v>
      </c>
      <c r="H84" s="74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</row>
    <row r="85" spans="1:56" ht="23" customHeight="1">
      <c r="A85" s="74"/>
      <c r="B85" s="153" t="s">
        <v>201</v>
      </c>
      <c r="C85" s="190"/>
      <c r="D85" s="193"/>
      <c r="E85" s="193">
        <f>30*12</f>
        <v>360</v>
      </c>
      <c r="F85" s="193">
        <f>30*12</f>
        <v>360</v>
      </c>
      <c r="G85" s="193">
        <f>30*12</f>
        <v>360</v>
      </c>
      <c r="H85" s="74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</row>
    <row r="86" spans="1:56" ht="23" customHeight="1">
      <c r="A86" s="127"/>
      <c r="B86" s="128"/>
      <c r="C86" s="188"/>
      <c r="D86" s="188"/>
      <c r="E86" s="188"/>
      <c r="F86" s="188"/>
      <c r="G86" s="188"/>
      <c r="H86" s="110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</row>
    <row r="87" spans="1:56" s="24" customFormat="1" ht="23" customHeight="1">
      <c r="A87" s="149"/>
      <c r="B87" s="349" t="str">
        <f>B75</f>
        <v>Loyer</v>
      </c>
      <c r="C87" s="350"/>
      <c r="D87" s="260">
        <f>I87+J87+K87+L87+M87+N87+O87+P87+Q87+R87+S87+T87</f>
        <v>0</v>
      </c>
      <c r="E87" s="260">
        <f>U87+V87+W87+X87+Y87+Z87+AA87+AB87+AC87+AD87+AE87+AF87</f>
        <v>12000</v>
      </c>
      <c r="F87" s="269">
        <f>AG87+AH87+AI87+AJ87+AK87+AL87+AM87+AN87+AO87+AP87+AQ87+AR87</f>
        <v>18000</v>
      </c>
      <c r="G87" s="269">
        <f t="shared" ref="G87:G98" si="195">AS87+AT87+AU87+AV87+AW87+AX87+AY87+AZ87+BA87+BB87+BC87+BD87</f>
        <v>18000</v>
      </c>
      <c r="H87" s="286"/>
      <c r="I87" s="405">
        <f>$D75/12</f>
        <v>0</v>
      </c>
      <c r="J87" s="364">
        <f t="shared" ref="J87:S87" si="196">$D75/12</f>
        <v>0</v>
      </c>
      <c r="K87" s="364">
        <f t="shared" si="196"/>
        <v>0</v>
      </c>
      <c r="L87" s="364">
        <f t="shared" si="196"/>
        <v>0</v>
      </c>
      <c r="M87" s="364">
        <f t="shared" si="196"/>
        <v>0</v>
      </c>
      <c r="N87" s="364">
        <f t="shared" si="196"/>
        <v>0</v>
      </c>
      <c r="O87" s="364">
        <f t="shared" si="196"/>
        <v>0</v>
      </c>
      <c r="P87" s="364">
        <f t="shared" si="196"/>
        <v>0</v>
      </c>
      <c r="Q87" s="364">
        <f t="shared" si="196"/>
        <v>0</v>
      </c>
      <c r="R87" s="364">
        <f t="shared" si="196"/>
        <v>0</v>
      </c>
      <c r="S87" s="364">
        <f t="shared" si="196"/>
        <v>0</v>
      </c>
      <c r="T87" s="364">
        <f>$D75/12</f>
        <v>0</v>
      </c>
      <c r="U87" s="404">
        <f>$E75/12</f>
        <v>1000</v>
      </c>
      <c r="V87" s="260">
        <f t="shared" ref="V87:AF87" si="197">$E75/12</f>
        <v>1000</v>
      </c>
      <c r="W87" s="260">
        <f t="shared" si="197"/>
        <v>1000</v>
      </c>
      <c r="X87" s="260">
        <f t="shared" si="197"/>
        <v>1000</v>
      </c>
      <c r="Y87" s="260">
        <f t="shared" si="197"/>
        <v>1000</v>
      </c>
      <c r="Z87" s="260">
        <f t="shared" si="197"/>
        <v>1000</v>
      </c>
      <c r="AA87" s="260">
        <f t="shared" si="197"/>
        <v>1000</v>
      </c>
      <c r="AB87" s="260">
        <f t="shared" si="197"/>
        <v>1000</v>
      </c>
      <c r="AC87" s="260">
        <f t="shared" si="197"/>
        <v>1000</v>
      </c>
      <c r="AD87" s="260">
        <f t="shared" si="197"/>
        <v>1000</v>
      </c>
      <c r="AE87" s="260">
        <f t="shared" si="197"/>
        <v>1000</v>
      </c>
      <c r="AF87" s="260">
        <f t="shared" si="197"/>
        <v>1000</v>
      </c>
      <c r="AG87" s="404">
        <f>$F75/12</f>
        <v>1500</v>
      </c>
      <c r="AH87" s="260">
        <f t="shared" ref="AH87:AR87" si="198">$F75/12</f>
        <v>1500</v>
      </c>
      <c r="AI87" s="260">
        <f t="shared" si="198"/>
        <v>1500</v>
      </c>
      <c r="AJ87" s="260">
        <f t="shared" si="198"/>
        <v>1500</v>
      </c>
      <c r="AK87" s="260">
        <f t="shared" si="198"/>
        <v>1500</v>
      </c>
      <c r="AL87" s="260">
        <f t="shared" si="198"/>
        <v>1500</v>
      </c>
      <c r="AM87" s="260">
        <f t="shared" si="198"/>
        <v>1500</v>
      </c>
      <c r="AN87" s="260">
        <f t="shared" si="198"/>
        <v>1500</v>
      </c>
      <c r="AO87" s="260">
        <f t="shared" si="198"/>
        <v>1500</v>
      </c>
      <c r="AP87" s="260">
        <f t="shared" si="198"/>
        <v>1500</v>
      </c>
      <c r="AQ87" s="260">
        <f t="shared" si="198"/>
        <v>1500</v>
      </c>
      <c r="AR87" s="269">
        <f t="shared" si="198"/>
        <v>1500</v>
      </c>
      <c r="AS87" s="404">
        <f>$G75/12</f>
        <v>1500</v>
      </c>
      <c r="AT87" s="260">
        <f t="shared" ref="AT87:BD87" si="199">$G75/12</f>
        <v>1500</v>
      </c>
      <c r="AU87" s="260">
        <f t="shared" si="199"/>
        <v>1500</v>
      </c>
      <c r="AV87" s="260">
        <f t="shared" si="199"/>
        <v>1500</v>
      </c>
      <c r="AW87" s="260">
        <f t="shared" si="199"/>
        <v>1500</v>
      </c>
      <c r="AX87" s="260">
        <f t="shared" si="199"/>
        <v>1500</v>
      </c>
      <c r="AY87" s="260">
        <f t="shared" si="199"/>
        <v>1500</v>
      </c>
      <c r="AZ87" s="260">
        <f t="shared" si="199"/>
        <v>1500</v>
      </c>
      <c r="BA87" s="260">
        <f t="shared" si="199"/>
        <v>1500</v>
      </c>
      <c r="BB87" s="260">
        <f t="shared" si="199"/>
        <v>1500</v>
      </c>
      <c r="BC87" s="260">
        <f t="shared" si="199"/>
        <v>1500</v>
      </c>
      <c r="BD87" s="269">
        <f t="shared" si="199"/>
        <v>1500</v>
      </c>
    </row>
    <row r="88" spans="1:56" s="293" customFormat="1" ht="23" customHeight="1">
      <c r="A88" s="291"/>
      <c r="B88" s="343" t="str">
        <f t="shared" ref="B88:B97" si="200">B76</f>
        <v>Voiture de fonction</v>
      </c>
      <c r="C88" s="344"/>
      <c r="D88" s="292">
        <f t="shared" ref="D88:D97" si="201">I88+J88+K88+L88+M88+N88+O88+P88+Q88+R88+S88+T88</f>
        <v>0</v>
      </c>
      <c r="E88" s="292">
        <f t="shared" ref="E88:E97" si="202">U88+V88+W88+X88+Y88+Z88+AA88+AB88+AC88+AD88+AE88+AF88</f>
        <v>4800</v>
      </c>
      <c r="F88" s="321">
        <f t="shared" ref="F88:F97" si="203">AG88+AH88+AI88+AJ88+AK88+AL88+AM88+AN88+AO88+AP88+AQ88+AR88</f>
        <v>4800</v>
      </c>
      <c r="G88" s="321">
        <f t="shared" si="195"/>
        <v>4800</v>
      </c>
      <c r="H88" s="291"/>
      <c r="I88" s="399">
        <f t="shared" ref="I88:T88" si="204">$D76/12</f>
        <v>0</v>
      </c>
      <c r="J88" s="365">
        <f t="shared" si="204"/>
        <v>0</v>
      </c>
      <c r="K88" s="365">
        <f t="shared" si="204"/>
        <v>0</v>
      </c>
      <c r="L88" s="365">
        <f t="shared" si="204"/>
        <v>0</v>
      </c>
      <c r="M88" s="365">
        <f t="shared" si="204"/>
        <v>0</v>
      </c>
      <c r="N88" s="365">
        <f t="shared" si="204"/>
        <v>0</v>
      </c>
      <c r="O88" s="365">
        <f t="shared" si="204"/>
        <v>0</v>
      </c>
      <c r="P88" s="365">
        <f t="shared" si="204"/>
        <v>0</v>
      </c>
      <c r="Q88" s="365">
        <f t="shared" si="204"/>
        <v>0</v>
      </c>
      <c r="R88" s="365">
        <f t="shared" si="204"/>
        <v>0</v>
      </c>
      <c r="S88" s="365">
        <f t="shared" si="204"/>
        <v>0</v>
      </c>
      <c r="T88" s="365">
        <f t="shared" si="204"/>
        <v>0</v>
      </c>
      <c r="U88" s="401">
        <f t="shared" ref="U88:AF88" si="205">$E76/12</f>
        <v>400</v>
      </c>
      <c r="V88" s="292">
        <f t="shared" si="205"/>
        <v>400</v>
      </c>
      <c r="W88" s="292">
        <f t="shared" si="205"/>
        <v>400</v>
      </c>
      <c r="X88" s="292">
        <f t="shared" si="205"/>
        <v>400</v>
      </c>
      <c r="Y88" s="292">
        <f t="shared" si="205"/>
        <v>400</v>
      </c>
      <c r="Z88" s="292">
        <f t="shared" si="205"/>
        <v>400</v>
      </c>
      <c r="AA88" s="292">
        <f t="shared" si="205"/>
        <v>400</v>
      </c>
      <c r="AB88" s="292">
        <f t="shared" si="205"/>
        <v>400</v>
      </c>
      <c r="AC88" s="292">
        <f t="shared" si="205"/>
        <v>400</v>
      </c>
      <c r="AD88" s="292">
        <f t="shared" si="205"/>
        <v>400</v>
      </c>
      <c r="AE88" s="292">
        <f t="shared" si="205"/>
        <v>400</v>
      </c>
      <c r="AF88" s="292">
        <f t="shared" si="205"/>
        <v>400</v>
      </c>
      <c r="AG88" s="401">
        <f t="shared" ref="AG88:AR88" si="206">$F76/12</f>
        <v>400</v>
      </c>
      <c r="AH88" s="292">
        <f t="shared" si="206"/>
        <v>400</v>
      </c>
      <c r="AI88" s="292">
        <f t="shared" si="206"/>
        <v>400</v>
      </c>
      <c r="AJ88" s="292">
        <f t="shared" si="206"/>
        <v>400</v>
      </c>
      <c r="AK88" s="292">
        <f t="shared" si="206"/>
        <v>400</v>
      </c>
      <c r="AL88" s="292">
        <f t="shared" si="206"/>
        <v>400</v>
      </c>
      <c r="AM88" s="292">
        <f t="shared" si="206"/>
        <v>400</v>
      </c>
      <c r="AN88" s="292">
        <f t="shared" si="206"/>
        <v>400</v>
      </c>
      <c r="AO88" s="292">
        <f t="shared" si="206"/>
        <v>400</v>
      </c>
      <c r="AP88" s="292">
        <f t="shared" si="206"/>
        <v>400</v>
      </c>
      <c r="AQ88" s="292">
        <f t="shared" si="206"/>
        <v>400</v>
      </c>
      <c r="AR88" s="321">
        <f t="shared" si="206"/>
        <v>400</v>
      </c>
      <c r="AS88" s="401">
        <f t="shared" ref="AS88:BD97" si="207">$G76/12</f>
        <v>400</v>
      </c>
      <c r="AT88" s="292">
        <f t="shared" si="207"/>
        <v>400</v>
      </c>
      <c r="AU88" s="292">
        <f t="shared" si="207"/>
        <v>400</v>
      </c>
      <c r="AV88" s="292">
        <f t="shared" si="207"/>
        <v>400</v>
      </c>
      <c r="AW88" s="292">
        <f t="shared" si="207"/>
        <v>400</v>
      </c>
      <c r="AX88" s="292">
        <f t="shared" si="207"/>
        <v>400</v>
      </c>
      <c r="AY88" s="292">
        <f t="shared" si="207"/>
        <v>400</v>
      </c>
      <c r="AZ88" s="292">
        <f t="shared" si="207"/>
        <v>400</v>
      </c>
      <c r="BA88" s="292">
        <f t="shared" si="207"/>
        <v>400</v>
      </c>
      <c r="BB88" s="292">
        <f t="shared" si="207"/>
        <v>400</v>
      </c>
      <c r="BC88" s="292">
        <f t="shared" si="207"/>
        <v>400</v>
      </c>
      <c r="BD88" s="321">
        <f t="shared" si="207"/>
        <v>400</v>
      </c>
    </row>
    <row r="89" spans="1:56" s="293" customFormat="1" ht="23" customHeight="1">
      <c r="A89" s="291"/>
      <c r="B89" s="343" t="str">
        <f t="shared" si="200"/>
        <v>Frais de déplacement</v>
      </c>
      <c r="C89" s="344"/>
      <c r="D89" s="292">
        <f t="shared" si="201"/>
        <v>0</v>
      </c>
      <c r="E89" s="292">
        <f t="shared" si="202"/>
        <v>3000</v>
      </c>
      <c r="F89" s="321">
        <f t="shared" si="203"/>
        <v>9600</v>
      </c>
      <c r="G89" s="321">
        <f t="shared" si="195"/>
        <v>14400</v>
      </c>
      <c r="H89" s="291"/>
      <c r="I89" s="399">
        <f t="shared" ref="I89:T89" si="208">$D77/12</f>
        <v>0</v>
      </c>
      <c r="J89" s="365">
        <f t="shared" si="208"/>
        <v>0</v>
      </c>
      <c r="K89" s="365">
        <f t="shared" si="208"/>
        <v>0</v>
      </c>
      <c r="L89" s="365">
        <f t="shared" si="208"/>
        <v>0</v>
      </c>
      <c r="M89" s="365">
        <f t="shared" si="208"/>
        <v>0</v>
      </c>
      <c r="N89" s="365">
        <f t="shared" si="208"/>
        <v>0</v>
      </c>
      <c r="O89" s="365">
        <f t="shared" si="208"/>
        <v>0</v>
      </c>
      <c r="P89" s="365">
        <f t="shared" si="208"/>
        <v>0</v>
      </c>
      <c r="Q89" s="365">
        <f t="shared" si="208"/>
        <v>0</v>
      </c>
      <c r="R89" s="365">
        <f t="shared" si="208"/>
        <v>0</v>
      </c>
      <c r="S89" s="365">
        <f t="shared" si="208"/>
        <v>0</v>
      </c>
      <c r="T89" s="365">
        <f t="shared" si="208"/>
        <v>0</v>
      </c>
      <c r="U89" s="401">
        <f t="shared" ref="U89:AF89" si="209">$E77/12</f>
        <v>250</v>
      </c>
      <c r="V89" s="292">
        <f t="shared" si="209"/>
        <v>250</v>
      </c>
      <c r="W89" s="292">
        <f t="shared" si="209"/>
        <v>250</v>
      </c>
      <c r="X89" s="292">
        <f t="shared" si="209"/>
        <v>250</v>
      </c>
      <c r="Y89" s="292">
        <f t="shared" si="209"/>
        <v>250</v>
      </c>
      <c r="Z89" s="292">
        <f t="shared" si="209"/>
        <v>250</v>
      </c>
      <c r="AA89" s="292">
        <f t="shared" si="209"/>
        <v>250</v>
      </c>
      <c r="AB89" s="292">
        <f t="shared" si="209"/>
        <v>250</v>
      </c>
      <c r="AC89" s="292">
        <f t="shared" si="209"/>
        <v>250</v>
      </c>
      <c r="AD89" s="292">
        <f t="shared" si="209"/>
        <v>250</v>
      </c>
      <c r="AE89" s="292">
        <f t="shared" si="209"/>
        <v>250</v>
      </c>
      <c r="AF89" s="292">
        <f t="shared" si="209"/>
        <v>250</v>
      </c>
      <c r="AG89" s="401">
        <f t="shared" ref="AG89:AR89" si="210">$F77/12</f>
        <v>800</v>
      </c>
      <c r="AH89" s="292">
        <f t="shared" si="210"/>
        <v>800</v>
      </c>
      <c r="AI89" s="292">
        <f t="shared" si="210"/>
        <v>800</v>
      </c>
      <c r="AJ89" s="292">
        <f t="shared" si="210"/>
        <v>800</v>
      </c>
      <c r="AK89" s="292">
        <f t="shared" si="210"/>
        <v>800</v>
      </c>
      <c r="AL89" s="292">
        <f t="shared" si="210"/>
        <v>800</v>
      </c>
      <c r="AM89" s="292">
        <f t="shared" si="210"/>
        <v>800</v>
      </c>
      <c r="AN89" s="292">
        <f t="shared" si="210"/>
        <v>800</v>
      </c>
      <c r="AO89" s="292">
        <f t="shared" si="210"/>
        <v>800</v>
      </c>
      <c r="AP89" s="292">
        <f t="shared" si="210"/>
        <v>800</v>
      </c>
      <c r="AQ89" s="292">
        <f t="shared" si="210"/>
        <v>800</v>
      </c>
      <c r="AR89" s="321">
        <f t="shared" si="210"/>
        <v>800</v>
      </c>
      <c r="AS89" s="401">
        <f t="shared" si="207"/>
        <v>1200</v>
      </c>
      <c r="AT89" s="292">
        <f t="shared" si="207"/>
        <v>1200</v>
      </c>
      <c r="AU89" s="292">
        <f t="shared" si="207"/>
        <v>1200</v>
      </c>
      <c r="AV89" s="292">
        <f t="shared" si="207"/>
        <v>1200</v>
      </c>
      <c r="AW89" s="292">
        <f t="shared" si="207"/>
        <v>1200</v>
      </c>
      <c r="AX89" s="292">
        <f t="shared" si="207"/>
        <v>1200</v>
      </c>
      <c r="AY89" s="292">
        <f t="shared" si="207"/>
        <v>1200</v>
      </c>
      <c r="AZ89" s="292">
        <f t="shared" si="207"/>
        <v>1200</v>
      </c>
      <c r="BA89" s="292">
        <f t="shared" si="207"/>
        <v>1200</v>
      </c>
      <c r="BB89" s="292">
        <f t="shared" si="207"/>
        <v>1200</v>
      </c>
      <c r="BC89" s="292">
        <f t="shared" si="207"/>
        <v>1200</v>
      </c>
      <c r="BD89" s="321">
        <f t="shared" si="207"/>
        <v>1200</v>
      </c>
    </row>
    <row r="90" spans="1:56" s="293" customFormat="1" ht="23" customHeight="1">
      <c r="A90" s="291"/>
      <c r="B90" s="343" t="str">
        <f t="shared" si="200"/>
        <v>Fournitures non stockées (eau, électricité, gaz)</v>
      </c>
      <c r="C90" s="344"/>
      <c r="D90" s="292">
        <f t="shared" si="201"/>
        <v>0</v>
      </c>
      <c r="E90" s="292">
        <f t="shared" si="202"/>
        <v>399.99999999999994</v>
      </c>
      <c r="F90" s="321">
        <f t="shared" si="203"/>
        <v>399.99999999999994</v>
      </c>
      <c r="G90" s="321">
        <f t="shared" si="195"/>
        <v>399.99999999999994</v>
      </c>
      <c r="H90" s="291"/>
      <c r="I90" s="399">
        <f t="shared" ref="I90:T90" si="211">$D78/12</f>
        <v>0</v>
      </c>
      <c r="J90" s="365">
        <f t="shared" si="211"/>
        <v>0</v>
      </c>
      <c r="K90" s="365">
        <f t="shared" si="211"/>
        <v>0</v>
      </c>
      <c r="L90" s="365">
        <f t="shared" si="211"/>
        <v>0</v>
      </c>
      <c r="M90" s="365">
        <f t="shared" si="211"/>
        <v>0</v>
      </c>
      <c r="N90" s="365">
        <f t="shared" si="211"/>
        <v>0</v>
      </c>
      <c r="O90" s="365">
        <f t="shared" si="211"/>
        <v>0</v>
      </c>
      <c r="P90" s="365">
        <f t="shared" si="211"/>
        <v>0</v>
      </c>
      <c r="Q90" s="365">
        <f t="shared" si="211"/>
        <v>0</v>
      </c>
      <c r="R90" s="365">
        <f t="shared" si="211"/>
        <v>0</v>
      </c>
      <c r="S90" s="365">
        <f t="shared" si="211"/>
        <v>0</v>
      </c>
      <c r="T90" s="365">
        <f t="shared" si="211"/>
        <v>0</v>
      </c>
      <c r="U90" s="401">
        <f t="shared" ref="U90:AF90" si="212">$E78/12</f>
        <v>33.333333333333336</v>
      </c>
      <c r="V90" s="292">
        <f t="shared" si="212"/>
        <v>33.333333333333336</v>
      </c>
      <c r="W90" s="292">
        <f t="shared" si="212"/>
        <v>33.333333333333336</v>
      </c>
      <c r="X90" s="292">
        <f t="shared" si="212"/>
        <v>33.333333333333336</v>
      </c>
      <c r="Y90" s="292">
        <f t="shared" si="212"/>
        <v>33.333333333333336</v>
      </c>
      <c r="Z90" s="292">
        <f t="shared" si="212"/>
        <v>33.333333333333336</v>
      </c>
      <c r="AA90" s="292">
        <f t="shared" si="212"/>
        <v>33.333333333333336</v>
      </c>
      <c r="AB90" s="292">
        <f t="shared" si="212"/>
        <v>33.333333333333336</v>
      </c>
      <c r="AC90" s="292">
        <f t="shared" si="212"/>
        <v>33.333333333333336</v>
      </c>
      <c r="AD90" s="292">
        <f t="shared" si="212"/>
        <v>33.333333333333336</v>
      </c>
      <c r="AE90" s="292">
        <f t="shared" si="212"/>
        <v>33.333333333333336</v>
      </c>
      <c r="AF90" s="292">
        <f t="shared" si="212"/>
        <v>33.333333333333336</v>
      </c>
      <c r="AG90" s="401">
        <f t="shared" ref="AG90:AR90" si="213">$F78/12</f>
        <v>33.333333333333336</v>
      </c>
      <c r="AH90" s="292">
        <f t="shared" si="213"/>
        <v>33.333333333333336</v>
      </c>
      <c r="AI90" s="292">
        <f t="shared" si="213"/>
        <v>33.333333333333336</v>
      </c>
      <c r="AJ90" s="292">
        <f t="shared" si="213"/>
        <v>33.333333333333336</v>
      </c>
      <c r="AK90" s="292">
        <f t="shared" si="213"/>
        <v>33.333333333333336</v>
      </c>
      <c r="AL90" s="292">
        <f t="shared" si="213"/>
        <v>33.333333333333336</v>
      </c>
      <c r="AM90" s="292">
        <f t="shared" si="213"/>
        <v>33.333333333333336</v>
      </c>
      <c r="AN90" s="292">
        <f t="shared" si="213"/>
        <v>33.333333333333336</v>
      </c>
      <c r="AO90" s="292">
        <f t="shared" si="213"/>
        <v>33.333333333333336</v>
      </c>
      <c r="AP90" s="292">
        <f t="shared" si="213"/>
        <v>33.333333333333336</v>
      </c>
      <c r="AQ90" s="292">
        <f t="shared" si="213"/>
        <v>33.333333333333336</v>
      </c>
      <c r="AR90" s="321">
        <f t="shared" si="213"/>
        <v>33.333333333333336</v>
      </c>
      <c r="AS90" s="401">
        <f t="shared" si="207"/>
        <v>33.333333333333336</v>
      </c>
      <c r="AT90" s="292">
        <f t="shared" si="207"/>
        <v>33.333333333333336</v>
      </c>
      <c r="AU90" s="292">
        <f t="shared" si="207"/>
        <v>33.333333333333336</v>
      </c>
      <c r="AV90" s="292">
        <f t="shared" si="207"/>
        <v>33.333333333333336</v>
      </c>
      <c r="AW90" s="292">
        <f t="shared" si="207"/>
        <v>33.333333333333336</v>
      </c>
      <c r="AX90" s="292">
        <f t="shared" si="207"/>
        <v>33.333333333333336</v>
      </c>
      <c r="AY90" s="292">
        <f t="shared" si="207"/>
        <v>33.333333333333336</v>
      </c>
      <c r="AZ90" s="292">
        <f t="shared" si="207"/>
        <v>33.333333333333336</v>
      </c>
      <c r="BA90" s="292">
        <f t="shared" si="207"/>
        <v>33.333333333333336</v>
      </c>
      <c r="BB90" s="292">
        <f t="shared" si="207"/>
        <v>33.333333333333336</v>
      </c>
      <c r="BC90" s="292">
        <f t="shared" si="207"/>
        <v>33.333333333333336</v>
      </c>
      <c r="BD90" s="321">
        <f t="shared" si="207"/>
        <v>33.333333333333336</v>
      </c>
    </row>
    <row r="91" spans="1:56" s="293" customFormat="1" ht="23" customHeight="1">
      <c r="A91" s="291"/>
      <c r="B91" s="343" t="str">
        <f t="shared" si="200"/>
        <v>Assurances (locaux, RC pro.)</v>
      </c>
      <c r="C91" s="344"/>
      <c r="D91" s="292">
        <f t="shared" si="201"/>
        <v>0</v>
      </c>
      <c r="E91" s="292">
        <f t="shared" si="202"/>
        <v>399.99999999999994</v>
      </c>
      <c r="F91" s="321">
        <f t="shared" si="203"/>
        <v>399.99999999999994</v>
      </c>
      <c r="G91" s="321">
        <f t="shared" si="195"/>
        <v>399.99999999999994</v>
      </c>
      <c r="H91" s="291"/>
      <c r="I91" s="399">
        <f t="shared" ref="I91:T91" si="214">$D79/12</f>
        <v>0</v>
      </c>
      <c r="J91" s="365">
        <f t="shared" si="214"/>
        <v>0</v>
      </c>
      <c r="K91" s="365">
        <f t="shared" si="214"/>
        <v>0</v>
      </c>
      <c r="L91" s="365">
        <f t="shared" si="214"/>
        <v>0</v>
      </c>
      <c r="M91" s="365">
        <f t="shared" si="214"/>
        <v>0</v>
      </c>
      <c r="N91" s="365">
        <f t="shared" si="214"/>
        <v>0</v>
      </c>
      <c r="O91" s="365">
        <f t="shared" si="214"/>
        <v>0</v>
      </c>
      <c r="P91" s="365">
        <f t="shared" si="214"/>
        <v>0</v>
      </c>
      <c r="Q91" s="365">
        <f t="shared" si="214"/>
        <v>0</v>
      </c>
      <c r="R91" s="365">
        <f t="shared" si="214"/>
        <v>0</v>
      </c>
      <c r="S91" s="365">
        <f t="shared" si="214"/>
        <v>0</v>
      </c>
      <c r="T91" s="365">
        <f t="shared" si="214"/>
        <v>0</v>
      </c>
      <c r="U91" s="401">
        <f t="shared" ref="U91:AF91" si="215">$E79/12</f>
        <v>33.333333333333336</v>
      </c>
      <c r="V91" s="292">
        <f t="shared" si="215"/>
        <v>33.333333333333336</v>
      </c>
      <c r="W91" s="292">
        <f t="shared" si="215"/>
        <v>33.333333333333336</v>
      </c>
      <c r="X91" s="292">
        <f t="shared" si="215"/>
        <v>33.333333333333336</v>
      </c>
      <c r="Y91" s="292">
        <f t="shared" si="215"/>
        <v>33.333333333333336</v>
      </c>
      <c r="Z91" s="292">
        <f t="shared" si="215"/>
        <v>33.333333333333336</v>
      </c>
      <c r="AA91" s="292">
        <f t="shared" si="215"/>
        <v>33.333333333333336</v>
      </c>
      <c r="AB91" s="292">
        <f t="shared" si="215"/>
        <v>33.333333333333336</v>
      </c>
      <c r="AC91" s="292">
        <f t="shared" si="215"/>
        <v>33.333333333333336</v>
      </c>
      <c r="AD91" s="292">
        <f t="shared" si="215"/>
        <v>33.333333333333336</v>
      </c>
      <c r="AE91" s="292">
        <f t="shared" si="215"/>
        <v>33.333333333333336</v>
      </c>
      <c r="AF91" s="292">
        <f t="shared" si="215"/>
        <v>33.333333333333336</v>
      </c>
      <c r="AG91" s="401">
        <f t="shared" ref="AG91:AR91" si="216">$F79/12</f>
        <v>33.333333333333336</v>
      </c>
      <c r="AH91" s="292">
        <f t="shared" si="216"/>
        <v>33.333333333333336</v>
      </c>
      <c r="AI91" s="292">
        <f t="shared" si="216"/>
        <v>33.333333333333336</v>
      </c>
      <c r="AJ91" s="292">
        <f t="shared" si="216"/>
        <v>33.333333333333336</v>
      </c>
      <c r="AK91" s="292">
        <f t="shared" si="216"/>
        <v>33.333333333333336</v>
      </c>
      <c r="AL91" s="292">
        <f t="shared" si="216"/>
        <v>33.333333333333336</v>
      </c>
      <c r="AM91" s="292">
        <f t="shared" si="216"/>
        <v>33.333333333333336</v>
      </c>
      <c r="AN91" s="292">
        <f t="shared" si="216"/>
        <v>33.333333333333336</v>
      </c>
      <c r="AO91" s="292">
        <f t="shared" si="216"/>
        <v>33.333333333333336</v>
      </c>
      <c r="AP91" s="292">
        <f t="shared" si="216"/>
        <v>33.333333333333336</v>
      </c>
      <c r="AQ91" s="292">
        <f t="shared" si="216"/>
        <v>33.333333333333336</v>
      </c>
      <c r="AR91" s="321">
        <f t="shared" si="216"/>
        <v>33.333333333333336</v>
      </c>
      <c r="AS91" s="401">
        <f t="shared" si="207"/>
        <v>33.333333333333336</v>
      </c>
      <c r="AT91" s="292">
        <f t="shared" si="207"/>
        <v>33.333333333333336</v>
      </c>
      <c r="AU91" s="292">
        <f t="shared" si="207"/>
        <v>33.333333333333336</v>
      </c>
      <c r="AV91" s="292">
        <f t="shared" si="207"/>
        <v>33.333333333333336</v>
      </c>
      <c r="AW91" s="292">
        <f t="shared" si="207"/>
        <v>33.333333333333336</v>
      </c>
      <c r="AX91" s="292">
        <f t="shared" si="207"/>
        <v>33.333333333333336</v>
      </c>
      <c r="AY91" s="292">
        <f t="shared" si="207"/>
        <v>33.333333333333336</v>
      </c>
      <c r="AZ91" s="292">
        <f t="shared" si="207"/>
        <v>33.333333333333336</v>
      </c>
      <c r="BA91" s="292">
        <f t="shared" si="207"/>
        <v>33.333333333333336</v>
      </c>
      <c r="BB91" s="292">
        <f t="shared" si="207"/>
        <v>33.333333333333336</v>
      </c>
      <c r="BC91" s="292">
        <f t="shared" si="207"/>
        <v>33.333333333333336</v>
      </c>
      <c r="BD91" s="321">
        <f t="shared" si="207"/>
        <v>33.333333333333336</v>
      </c>
    </row>
    <row r="92" spans="1:56" s="293" customFormat="1" ht="23" customHeight="1">
      <c r="A92" s="291"/>
      <c r="B92" s="343" t="str">
        <f t="shared" si="200"/>
        <v>Frais de documentation (adhésions associations)</v>
      </c>
      <c r="C92" s="344"/>
      <c r="D92" s="292">
        <f t="shared" si="201"/>
        <v>0</v>
      </c>
      <c r="E92" s="292">
        <f t="shared" si="202"/>
        <v>1000.0000000000001</v>
      </c>
      <c r="F92" s="321">
        <f t="shared" si="203"/>
        <v>1000.0000000000001</v>
      </c>
      <c r="G92" s="321">
        <f t="shared" si="195"/>
        <v>1000.0000000000001</v>
      </c>
      <c r="H92" s="291"/>
      <c r="I92" s="399">
        <f t="shared" ref="I92:T92" si="217">$D80/12</f>
        <v>0</v>
      </c>
      <c r="J92" s="365">
        <f t="shared" si="217"/>
        <v>0</v>
      </c>
      <c r="K92" s="365">
        <f t="shared" si="217"/>
        <v>0</v>
      </c>
      <c r="L92" s="365">
        <f t="shared" si="217"/>
        <v>0</v>
      </c>
      <c r="M92" s="365">
        <f t="shared" si="217"/>
        <v>0</v>
      </c>
      <c r="N92" s="365">
        <f t="shared" si="217"/>
        <v>0</v>
      </c>
      <c r="O92" s="365">
        <f t="shared" si="217"/>
        <v>0</v>
      </c>
      <c r="P92" s="365">
        <f t="shared" si="217"/>
        <v>0</v>
      </c>
      <c r="Q92" s="365">
        <f t="shared" si="217"/>
        <v>0</v>
      </c>
      <c r="R92" s="365">
        <f t="shared" si="217"/>
        <v>0</v>
      </c>
      <c r="S92" s="365">
        <f t="shared" si="217"/>
        <v>0</v>
      </c>
      <c r="T92" s="365">
        <f t="shared" si="217"/>
        <v>0</v>
      </c>
      <c r="U92" s="401">
        <f t="shared" ref="U92:AF92" si="218">$E80/12</f>
        <v>83.333333333333329</v>
      </c>
      <c r="V92" s="292">
        <f t="shared" si="218"/>
        <v>83.333333333333329</v>
      </c>
      <c r="W92" s="292">
        <f t="shared" si="218"/>
        <v>83.333333333333329</v>
      </c>
      <c r="X92" s="292">
        <f t="shared" si="218"/>
        <v>83.333333333333329</v>
      </c>
      <c r="Y92" s="292">
        <f t="shared" si="218"/>
        <v>83.333333333333329</v>
      </c>
      <c r="Z92" s="292">
        <f t="shared" si="218"/>
        <v>83.333333333333329</v>
      </c>
      <c r="AA92" s="292">
        <f t="shared" si="218"/>
        <v>83.333333333333329</v>
      </c>
      <c r="AB92" s="292">
        <f t="shared" si="218"/>
        <v>83.333333333333329</v>
      </c>
      <c r="AC92" s="292">
        <f t="shared" si="218"/>
        <v>83.333333333333329</v>
      </c>
      <c r="AD92" s="292">
        <f t="shared" si="218"/>
        <v>83.333333333333329</v>
      </c>
      <c r="AE92" s="292">
        <f t="shared" si="218"/>
        <v>83.333333333333329</v>
      </c>
      <c r="AF92" s="292">
        <f t="shared" si="218"/>
        <v>83.333333333333329</v>
      </c>
      <c r="AG92" s="401">
        <f t="shared" ref="AG92:AR92" si="219">$F80/12</f>
        <v>83.333333333333329</v>
      </c>
      <c r="AH92" s="292">
        <f t="shared" si="219"/>
        <v>83.333333333333329</v>
      </c>
      <c r="AI92" s="292">
        <f t="shared" si="219"/>
        <v>83.333333333333329</v>
      </c>
      <c r="AJ92" s="292">
        <f t="shared" si="219"/>
        <v>83.333333333333329</v>
      </c>
      <c r="AK92" s="292">
        <f t="shared" si="219"/>
        <v>83.333333333333329</v>
      </c>
      <c r="AL92" s="292">
        <f t="shared" si="219"/>
        <v>83.333333333333329</v>
      </c>
      <c r="AM92" s="292">
        <f t="shared" si="219"/>
        <v>83.333333333333329</v>
      </c>
      <c r="AN92" s="292">
        <f t="shared" si="219"/>
        <v>83.333333333333329</v>
      </c>
      <c r="AO92" s="292">
        <f t="shared" si="219"/>
        <v>83.333333333333329</v>
      </c>
      <c r="AP92" s="292">
        <f t="shared" si="219"/>
        <v>83.333333333333329</v>
      </c>
      <c r="AQ92" s="292">
        <f t="shared" si="219"/>
        <v>83.333333333333329</v>
      </c>
      <c r="AR92" s="321">
        <f t="shared" si="219"/>
        <v>83.333333333333329</v>
      </c>
      <c r="AS92" s="401">
        <f t="shared" si="207"/>
        <v>83.333333333333329</v>
      </c>
      <c r="AT92" s="292">
        <f t="shared" si="207"/>
        <v>83.333333333333329</v>
      </c>
      <c r="AU92" s="292">
        <f t="shared" si="207"/>
        <v>83.333333333333329</v>
      </c>
      <c r="AV92" s="292">
        <f t="shared" si="207"/>
        <v>83.333333333333329</v>
      </c>
      <c r="AW92" s="292">
        <f t="shared" si="207"/>
        <v>83.333333333333329</v>
      </c>
      <c r="AX92" s="292">
        <f t="shared" si="207"/>
        <v>83.333333333333329</v>
      </c>
      <c r="AY92" s="292">
        <f t="shared" si="207"/>
        <v>83.333333333333329</v>
      </c>
      <c r="AZ92" s="292">
        <f t="shared" si="207"/>
        <v>83.333333333333329</v>
      </c>
      <c r="BA92" s="292">
        <f t="shared" si="207"/>
        <v>83.333333333333329</v>
      </c>
      <c r="BB92" s="292">
        <f t="shared" si="207"/>
        <v>83.333333333333329</v>
      </c>
      <c r="BC92" s="292">
        <f t="shared" si="207"/>
        <v>83.333333333333329</v>
      </c>
      <c r="BD92" s="321">
        <f t="shared" si="207"/>
        <v>83.333333333333329</v>
      </c>
    </row>
    <row r="93" spans="1:56" s="293" customFormat="1" ht="23" customHeight="1">
      <c r="A93" s="291"/>
      <c r="B93" s="343" t="str">
        <f t="shared" si="200"/>
        <v>Honoraires juridiques et comptables</v>
      </c>
      <c r="C93" s="344"/>
      <c r="D93" s="292">
        <f t="shared" si="201"/>
        <v>0</v>
      </c>
      <c r="E93" s="292">
        <f t="shared" si="202"/>
        <v>5000</v>
      </c>
      <c r="F93" s="321">
        <f t="shared" si="203"/>
        <v>5000</v>
      </c>
      <c r="G93" s="321">
        <f t="shared" si="195"/>
        <v>5000</v>
      </c>
      <c r="H93" s="291"/>
      <c r="I93" s="399">
        <f t="shared" ref="I93:T93" si="220">$D81/12</f>
        <v>0</v>
      </c>
      <c r="J93" s="365">
        <f t="shared" si="220"/>
        <v>0</v>
      </c>
      <c r="K93" s="365">
        <f t="shared" si="220"/>
        <v>0</v>
      </c>
      <c r="L93" s="365">
        <f t="shared" si="220"/>
        <v>0</v>
      </c>
      <c r="M93" s="365">
        <f t="shared" si="220"/>
        <v>0</v>
      </c>
      <c r="N93" s="365">
        <f t="shared" si="220"/>
        <v>0</v>
      </c>
      <c r="O93" s="365">
        <f t="shared" si="220"/>
        <v>0</v>
      </c>
      <c r="P93" s="365">
        <f t="shared" si="220"/>
        <v>0</v>
      </c>
      <c r="Q93" s="365">
        <f t="shared" si="220"/>
        <v>0</v>
      </c>
      <c r="R93" s="365">
        <f t="shared" si="220"/>
        <v>0</v>
      </c>
      <c r="S93" s="365">
        <f t="shared" si="220"/>
        <v>0</v>
      </c>
      <c r="T93" s="365">
        <f t="shared" si="220"/>
        <v>0</v>
      </c>
      <c r="U93" s="401">
        <f t="shared" ref="U93:AF93" si="221">$E81/12</f>
        <v>416.66666666666669</v>
      </c>
      <c r="V93" s="292">
        <f t="shared" si="221"/>
        <v>416.66666666666669</v>
      </c>
      <c r="W93" s="292">
        <f t="shared" si="221"/>
        <v>416.66666666666669</v>
      </c>
      <c r="X93" s="292">
        <f t="shared" si="221"/>
        <v>416.66666666666669</v>
      </c>
      <c r="Y93" s="292">
        <f t="shared" si="221"/>
        <v>416.66666666666669</v>
      </c>
      <c r="Z93" s="292">
        <f t="shared" si="221"/>
        <v>416.66666666666669</v>
      </c>
      <c r="AA93" s="292">
        <f t="shared" si="221"/>
        <v>416.66666666666669</v>
      </c>
      <c r="AB93" s="292">
        <f t="shared" si="221"/>
        <v>416.66666666666669</v>
      </c>
      <c r="AC93" s="292">
        <f t="shared" si="221"/>
        <v>416.66666666666669</v>
      </c>
      <c r="AD93" s="292">
        <f t="shared" si="221"/>
        <v>416.66666666666669</v>
      </c>
      <c r="AE93" s="292">
        <f t="shared" si="221"/>
        <v>416.66666666666669</v>
      </c>
      <c r="AF93" s="292">
        <f t="shared" si="221"/>
        <v>416.66666666666669</v>
      </c>
      <c r="AG93" s="401">
        <f t="shared" ref="AG93:AR93" si="222">$F81/12</f>
        <v>416.66666666666669</v>
      </c>
      <c r="AH93" s="292">
        <f t="shared" si="222"/>
        <v>416.66666666666669</v>
      </c>
      <c r="AI93" s="292">
        <f t="shared" si="222"/>
        <v>416.66666666666669</v>
      </c>
      <c r="AJ93" s="292">
        <f t="shared" si="222"/>
        <v>416.66666666666669</v>
      </c>
      <c r="AK93" s="292">
        <f t="shared" si="222"/>
        <v>416.66666666666669</v>
      </c>
      <c r="AL93" s="292">
        <f t="shared" si="222"/>
        <v>416.66666666666669</v>
      </c>
      <c r="AM93" s="292">
        <f t="shared" si="222"/>
        <v>416.66666666666669</v>
      </c>
      <c r="AN93" s="292">
        <f t="shared" si="222"/>
        <v>416.66666666666669</v>
      </c>
      <c r="AO93" s="292">
        <f t="shared" si="222"/>
        <v>416.66666666666669</v>
      </c>
      <c r="AP93" s="292">
        <f t="shared" si="222"/>
        <v>416.66666666666669</v>
      </c>
      <c r="AQ93" s="292">
        <f t="shared" si="222"/>
        <v>416.66666666666669</v>
      </c>
      <c r="AR93" s="321">
        <f t="shared" si="222"/>
        <v>416.66666666666669</v>
      </c>
      <c r="AS93" s="401">
        <f t="shared" si="207"/>
        <v>416.66666666666669</v>
      </c>
      <c r="AT93" s="292">
        <f t="shared" si="207"/>
        <v>416.66666666666669</v>
      </c>
      <c r="AU93" s="292">
        <f t="shared" si="207"/>
        <v>416.66666666666669</v>
      </c>
      <c r="AV93" s="292">
        <f t="shared" si="207"/>
        <v>416.66666666666669</v>
      </c>
      <c r="AW93" s="292">
        <f t="shared" si="207"/>
        <v>416.66666666666669</v>
      </c>
      <c r="AX93" s="292">
        <f t="shared" si="207"/>
        <v>416.66666666666669</v>
      </c>
      <c r="AY93" s="292">
        <f t="shared" si="207"/>
        <v>416.66666666666669</v>
      </c>
      <c r="AZ93" s="292">
        <f t="shared" si="207"/>
        <v>416.66666666666669</v>
      </c>
      <c r="BA93" s="292">
        <f t="shared" si="207"/>
        <v>416.66666666666669</v>
      </c>
      <c r="BB93" s="292">
        <f t="shared" si="207"/>
        <v>416.66666666666669</v>
      </c>
      <c r="BC93" s="292">
        <f t="shared" si="207"/>
        <v>416.66666666666669</v>
      </c>
      <c r="BD93" s="321">
        <f t="shared" si="207"/>
        <v>416.66666666666669</v>
      </c>
    </row>
    <row r="94" spans="1:56" s="293" customFormat="1" ht="23" customHeight="1">
      <c r="A94" s="291"/>
      <c r="B94" s="343" t="str">
        <f t="shared" si="200"/>
        <v>Consultations Experts</v>
      </c>
      <c r="C94" s="344"/>
      <c r="D94" s="292">
        <f t="shared" si="201"/>
        <v>0</v>
      </c>
      <c r="E94" s="292">
        <f t="shared" si="202"/>
        <v>1000.0000000000001</v>
      </c>
      <c r="F94" s="321">
        <f t="shared" si="203"/>
        <v>5000</v>
      </c>
      <c r="G94" s="321">
        <f t="shared" si="195"/>
        <v>5000</v>
      </c>
      <c r="H94" s="291"/>
      <c r="I94" s="399">
        <f t="shared" ref="I94:T94" si="223">$D82/12</f>
        <v>0</v>
      </c>
      <c r="J94" s="365">
        <f t="shared" si="223"/>
        <v>0</v>
      </c>
      <c r="K94" s="365">
        <f t="shared" si="223"/>
        <v>0</v>
      </c>
      <c r="L94" s="365">
        <f t="shared" si="223"/>
        <v>0</v>
      </c>
      <c r="M94" s="365">
        <f t="shared" si="223"/>
        <v>0</v>
      </c>
      <c r="N94" s="365">
        <f t="shared" si="223"/>
        <v>0</v>
      </c>
      <c r="O94" s="365">
        <f t="shared" si="223"/>
        <v>0</v>
      </c>
      <c r="P94" s="365">
        <f t="shared" si="223"/>
        <v>0</v>
      </c>
      <c r="Q94" s="365">
        <f t="shared" si="223"/>
        <v>0</v>
      </c>
      <c r="R94" s="365">
        <f t="shared" si="223"/>
        <v>0</v>
      </c>
      <c r="S94" s="365">
        <f t="shared" si="223"/>
        <v>0</v>
      </c>
      <c r="T94" s="365">
        <f t="shared" si="223"/>
        <v>0</v>
      </c>
      <c r="U94" s="401">
        <f t="shared" ref="U94:AF94" si="224">$E82/12</f>
        <v>83.333333333333329</v>
      </c>
      <c r="V94" s="292">
        <f t="shared" si="224"/>
        <v>83.333333333333329</v>
      </c>
      <c r="W94" s="292">
        <f t="shared" si="224"/>
        <v>83.333333333333329</v>
      </c>
      <c r="X94" s="292">
        <f t="shared" si="224"/>
        <v>83.333333333333329</v>
      </c>
      <c r="Y94" s="292">
        <f t="shared" si="224"/>
        <v>83.333333333333329</v>
      </c>
      <c r="Z94" s="292">
        <f t="shared" si="224"/>
        <v>83.333333333333329</v>
      </c>
      <c r="AA94" s="292">
        <f t="shared" si="224"/>
        <v>83.333333333333329</v>
      </c>
      <c r="AB94" s="292">
        <f t="shared" si="224"/>
        <v>83.333333333333329</v>
      </c>
      <c r="AC94" s="292">
        <f t="shared" si="224"/>
        <v>83.333333333333329</v>
      </c>
      <c r="AD94" s="292">
        <f t="shared" si="224"/>
        <v>83.333333333333329</v>
      </c>
      <c r="AE94" s="292">
        <f t="shared" si="224"/>
        <v>83.333333333333329</v>
      </c>
      <c r="AF94" s="292">
        <f t="shared" si="224"/>
        <v>83.333333333333329</v>
      </c>
      <c r="AG94" s="401">
        <f t="shared" ref="AG94:AR94" si="225">$F82/12</f>
        <v>416.66666666666669</v>
      </c>
      <c r="AH94" s="292">
        <f t="shared" si="225"/>
        <v>416.66666666666669</v>
      </c>
      <c r="AI94" s="292">
        <f t="shared" si="225"/>
        <v>416.66666666666669</v>
      </c>
      <c r="AJ94" s="292">
        <f t="shared" si="225"/>
        <v>416.66666666666669</v>
      </c>
      <c r="AK94" s="292">
        <f t="shared" si="225"/>
        <v>416.66666666666669</v>
      </c>
      <c r="AL94" s="292">
        <f t="shared" si="225"/>
        <v>416.66666666666669</v>
      </c>
      <c r="AM94" s="292">
        <f t="shared" si="225"/>
        <v>416.66666666666669</v>
      </c>
      <c r="AN94" s="292">
        <f t="shared" si="225"/>
        <v>416.66666666666669</v>
      </c>
      <c r="AO94" s="292">
        <f t="shared" si="225"/>
        <v>416.66666666666669</v>
      </c>
      <c r="AP94" s="292">
        <f t="shared" si="225"/>
        <v>416.66666666666669</v>
      </c>
      <c r="AQ94" s="292">
        <f t="shared" si="225"/>
        <v>416.66666666666669</v>
      </c>
      <c r="AR94" s="321">
        <f t="shared" si="225"/>
        <v>416.66666666666669</v>
      </c>
      <c r="AS94" s="401">
        <f t="shared" si="207"/>
        <v>416.66666666666669</v>
      </c>
      <c r="AT94" s="292">
        <f t="shared" si="207"/>
        <v>416.66666666666669</v>
      </c>
      <c r="AU94" s="292">
        <f t="shared" si="207"/>
        <v>416.66666666666669</v>
      </c>
      <c r="AV94" s="292">
        <f t="shared" si="207"/>
        <v>416.66666666666669</v>
      </c>
      <c r="AW94" s="292">
        <f t="shared" si="207"/>
        <v>416.66666666666669</v>
      </c>
      <c r="AX94" s="292">
        <f t="shared" si="207"/>
        <v>416.66666666666669</v>
      </c>
      <c r="AY94" s="292">
        <f t="shared" si="207"/>
        <v>416.66666666666669</v>
      </c>
      <c r="AZ94" s="292">
        <f t="shared" si="207"/>
        <v>416.66666666666669</v>
      </c>
      <c r="BA94" s="292">
        <f t="shared" si="207"/>
        <v>416.66666666666669</v>
      </c>
      <c r="BB94" s="292">
        <f t="shared" si="207"/>
        <v>416.66666666666669</v>
      </c>
      <c r="BC94" s="292">
        <f t="shared" si="207"/>
        <v>416.66666666666669</v>
      </c>
      <c r="BD94" s="321">
        <f t="shared" si="207"/>
        <v>416.66666666666669</v>
      </c>
    </row>
    <row r="95" spans="1:56" s="293" customFormat="1" ht="23" customHeight="1">
      <c r="A95" s="291"/>
      <c r="B95" s="343" t="str">
        <f t="shared" si="200"/>
        <v>Communication et Publicité</v>
      </c>
      <c r="C95" s="344"/>
      <c r="D95" s="292">
        <f t="shared" si="201"/>
        <v>0</v>
      </c>
      <c r="E95" s="292">
        <f t="shared" si="202"/>
        <v>20000</v>
      </c>
      <c r="F95" s="321">
        <f t="shared" si="203"/>
        <v>99999.999999999985</v>
      </c>
      <c r="G95" s="321">
        <f t="shared" si="195"/>
        <v>99999.999999999985</v>
      </c>
      <c r="H95" s="291"/>
      <c r="I95" s="399">
        <f t="shared" ref="I95:T95" si="226">$D83/12</f>
        <v>0</v>
      </c>
      <c r="J95" s="365">
        <f t="shared" si="226"/>
        <v>0</v>
      </c>
      <c r="K95" s="365">
        <f t="shared" si="226"/>
        <v>0</v>
      </c>
      <c r="L95" s="365">
        <f t="shared" si="226"/>
        <v>0</v>
      </c>
      <c r="M95" s="365">
        <f t="shared" si="226"/>
        <v>0</v>
      </c>
      <c r="N95" s="365">
        <f t="shared" si="226"/>
        <v>0</v>
      </c>
      <c r="O95" s="365">
        <f t="shared" si="226"/>
        <v>0</v>
      </c>
      <c r="P95" s="365">
        <f t="shared" si="226"/>
        <v>0</v>
      </c>
      <c r="Q95" s="365">
        <f t="shared" si="226"/>
        <v>0</v>
      </c>
      <c r="R95" s="365">
        <f t="shared" si="226"/>
        <v>0</v>
      </c>
      <c r="S95" s="365">
        <f t="shared" si="226"/>
        <v>0</v>
      </c>
      <c r="T95" s="365">
        <f t="shared" si="226"/>
        <v>0</v>
      </c>
      <c r="U95" s="401">
        <f t="shared" ref="U95:AF95" si="227">$E83/12</f>
        <v>1666.6666666666667</v>
      </c>
      <c r="V95" s="292">
        <f t="shared" si="227"/>
        <v>1666.6666666666667</v>
      </c>
      <c r="W95" s="292">
        <f t="shared" si="227"/>
        <v>1666.6666666666667</v>
      </c>
      <c r="X95" s="292">
        <f t="shared" si="227"/>
        <v>1666.6666666666667</v>
      </c>
      <c r="Y95" s="292">
        <f t="shared" si="227"/>
        <v>1666.6666666666667</v>
      </c>
      <c r="Z95" s="292">
        <f t="shared" si="227"/>
        <v>1666.6666666666667</v>
      </c>
      <c r="AA95" s="292">
        <f t="shared" si="227"/>
        <v>1666.6666666666667</v>
      </c>
      <c r="AB95" s="292">
        <f t="shared" si="227"/>
        <v>1666.6666666666667</v>
      </c>
      <c r="AC95" s="292">
        <f t="shared" si="227"/>
        <v>1666.6666666666667</v>
      </c>
      <c r="AD95" s="292">
        <f t="shared" si="227"/>
        <v>1666.6666666666667</v>
      </c>
      <c r="AE95" s="292">
        <f t="shared" si="227"/>
        <v>1666.6666666666667</v>
      </c>
      <c r="AF95" s="292">
        <f t="shared" si="227"/>
        <v>1666.6666666666667</v>
      </c>
      <c r="AG95" s="401">
        <f t="shared" ref="AG95:AR95" si="228">$F83/12</f>
        <v>8333.3333333333339</v>
      </c>
      <c r="AH95" s="292">
        <f t="shared" si="228"/>
        <v>8333.3333333333339</v>
      </c>
      <c r="AI95" s="292">
        <f t="shared" si="228"/>
        <v>8333.3333333333339</v>
      </c>
      <c r="AJ95" s="292">
        <f t="shared" si="228"/>
        <v>8333.3333333333339</v>
      </c>
      <c r="AK95" s="292">
        <f t="shared" si="228"/>
        <v>8333.3333333333339</v>
      </c>
      <c r="AL95" s="292">
        <f t="shared" si="228"/>
        <v>8333.3333333333339</v>
      </c>
      <c r="AM95" s="292">
        <f t="shared" si="228"/>
        <v>8333.3333333333339</v>
      </c>
      <c r="AN95" s="292">
        <f t="shared" si="228"/>
        <v>8333.3333333333339</v>
      </c>
      <c r="AO95" s="292">
        <f t="shared" si="228"/>
        <v>8333.3333333333339</v>
      </c>
      <c r="AP95" s="292">
        <f t="shared" si="228"/>
        <v>8333.3333333333339</v>
      </c>
      <c r="AQ95" s="292">
        <f t="shared" si="228"/>
        <v>8333.3333333333339</v>
      </c>
      <c r="AR95" s="321">
        <f t="shared" si="228"/>
        <v>8333.3333333333339</v>
      </c>
      <c r="AS95" s="401">
        <f t="shared" si="207"/>
        <v>8333.3333333333339</v>
      </c>
      <c r="AT95" s="292">
        <f t="shared" si="207"/>
        <v>8333.3333333333339</v>
      </c>
      <c r="AU95" s="292">
        <f t="shared" si="207"/>
        <v>8333.3333333333339</v>
      </c>
      <c r="AV95" s="292">
        <f t="shared" si="207"/>
        <v>8333.3333333333339</v>
      </c>
      <c r="AW95" s="292">
        <f t="shared" si="207"/>
        <v>8333.3333333333339</v>
      </c>
      <c r="AX95" s="292">
        <f t="shared" si="207"/>
        <v>8333.3333333333339</v>
      </c>
      <c r="AY95" s="292">
        <f t="shared" si="207"/>
        <v>8333.3333333333339</v>
      </c>
      <c r="AZ95" s="292">
        <f t="shared" si="207"/>
        <v>8333.3333333333339</v>
      </c>
      <c r="BA95" s="292">
        <f t="shared" si="207"/>
        <v>8333.3333333333339</v>
      </c>
      <c r="BB95" s="292">
        <f t="shared" si="207"/>
        <v>8333.3333333333339</v>
      </c>
      <c r="BC95" s="292">
        <f t="shared" si="207"/>
        <v>8333.3333333333339</v>
      </c>
      <c r="BD95" s="321">
        <f t="shared" si="207"/>
        <v>8333.3333333333339</v>
      </c>
    </row>
    <row r="96" spans="1:56" s="293" customFormat="1" ht="23" customHeight="1">
      <c r="A96" s="291"/>
      <c r="B96" s="343" t="str">
        <f t="shared" si="200"/>
        <v>Frais de mission et de réception</v>
      </c>
      <c r="C96" s="344"/>
      <c r="D96" s="292">
        <f t="shared" si="201"/>
        <v>0</v>
      </c>
      <c r="E96" s="292">
        <f t="shared" si="202"/>
        <v>1000.0000000000001</v>
      </c>
      <c r="F96" s="321">
        <f t="shared" si="203"/>
        <v>5000</v>
      </c>
      <c r="G96" s="321">
        <f t="shared" si="195"/>
        <v>5000</v>
      </c>
      <c r="H96" s="291"/>
      <c r="I96" s="399">
        <f t="shared" ref="I96:T96" si="229">$D84/12</f>
        <v>0</v>
      </c>
      <c r="J96" s="365">
        <f t="shared" si="229"/>
        <v>0</v>
      </c>
      <c r="K96" s="365">
        <f t="shared" si="229"/>
        <v>0</v>
      </c>
      <c r="L96" s="365">
        <f t="shared" si="229"/>
        <v>0</v>
      </c>
      <c r="M96" s="365">
        <f t="shared" si="229"/>
        <v>0</v>
      </c>
      <c r="N96" s="365">
        <f t="shared" si="229"/>
        <v>0</v>
      </c>
      <c r="O96" s="365">
        <f t="shared" si="229"/>
        <v>0</v>
      </c>
      <c r="P96" s="365">
        <f t="shared" si="229"/>
        <v>0</v>
      </c>
      <c r="Q96" s="365">
        <f t="shared" si="229"/>
        <v>0</v>
      </c>
      <c r="R96" s="365">
        <f t="shared" si="229"/>
        <v>0</v>
      </c>
      <c r="S96" s="365">
        <f t="shared" si="229"/>
        <v>0</v>
      </c>
      <c r="T96" s="365">
        <f t="shared" si="229"/>
        <v>0</v>
      </c>
      <c r="U96" s="401">
        <f t="shared" ref="U96:AF96" si="230">$E84/12</f>
        <v>83.333333333333329</v>
      </c>
      <c r="V96" s="292">
        <f t="shared" si="230"/>
        <v>83.333333333333329</v>
      </c>
      <c r="W96" s="292">
        <f t="shared" si="230"/>
        <v>83.333333333333329</v>
      </c>
      <c r="X96" s="292">
        <f t="shared" si="230"/>
        <v>83.333333333333329</v>
      </c>
      <c r="Y96" s="292">
        <f t="shared" si="230"/>
        <v>83.333333333333329</v>
      </c>
      <c r="Z96" s="292">
        <f t="shared" si="230"/>
        <v>83.333333333333329</v>
      </c>
      <c r="AA96" s="292">
        <f t="shared" si="230"/>
        <v>83.333333333333329</v>
      </c>
      <c r="AB96" s="292">
        <f t="shared" si="230"/>
        <v>83.333333333333329</v>
      </c>
      <c r="AC96" s="292">
        <f t="shared" si="230"/>
        <v>83.333333333333329</v>
      </c>
      <c r="AD96" s="292">
        <f t="shared" si="230"/>
        <v>83.333333333333329</v>
      </c>
      <c r="AE96" s="292">
        <f t="shared" si="230"/>
        <v>83.333333333333329</v>
      </c>
      <c r="AF96" s="292">
        <f t="shared" si="230"/>
        <v>83.333333333333329</v>
      </c>
      <c r="AG96" s="401">
        <f t="shared" ref="AG96:AR96" si="231">$F84/12</f>
        <v>416.66666666666669</v>
      </c>
      <c r="AH96" s="292">
        <f t="shared" si="231"/>
        <v>416.66666666666669</v>
      </c>
      <c r="AI96" s="292">
        <f t="shared" si="231"/>
        <v>416.66666666666669</v>
      </c>
      <c r="AJ96" s="292">
        <f t="shared" si="231"/>
        <v>416.66666666666669</v>
      </c>
      <c r="AK96" s="292">
        <f t="shared" si="231"/>
        <v>416.66666666666669</v>
      </c>
      <c r="AL96" s="292">
        <f t="shared" si="231"/>
        <v>416.66666666666669</v>
      </c>
      <c r="AM96" s="292">
        <f t="shared" si="231"/>
        <v>416.66666666666669</v>
      </c>
      <c r="AN96" s="292">
        <f t="shared" si="231"/>
        <v>416.66666666666669</v>
      </c>
      <c r="AO96" s="292">
        <f t="shared" si="231"/>
        <v>416.66666666666669</v>
      </c>
      <c r="AP96" s="292">
        <f t="shared" si="231"/>
        <v>416.66666666666669</v>
      </c>
      <c r="AQ96" s="292">
        <f t="shared" si="231"/>
        <v>416.66666666666669</v>
      </c>
      <c r="AR96" s="321">
        <f t="shared" si="231"/>
        <v>416.66666666666669</v>
      </c>
      <c r="AS96" s="401">
        <f t="shared" si="207"/>
        <v>416.66666666666669</v>
      </c>
      <c r="AT96" s="292">
        <f t="shared" si="207"/>
        <v>416.66666666666669</v>
      </c>
      <c r="AU96" s="292">
        <f t="shared" si="207"/>
        <v>416.66666666666669</v>
      </c>
      <c r="AV96" s="292">
        <f t="shared" si="207"/>
        <v>416.66666666666669</v>
      </c>
      <c r="AW96" s="292">
        <f t="shared" si="207"/>
        <v>416.66666666666669</v>
      </c>
      <c r="AX96" s="292">
        <f t="shared" si="207"/>
        <v>416.66666666666669</v>
      </c>
      <c r="AY96" s="292">
        <f t="shared" si="207"/>
        <v>416.66666666666669</v>
      </c>
      <c r="AZ96" s="292">
        <f t="shared" si="207"/>
        <v>416.66666666666669</v>
      </c>
      <c r="BA96" s="292">
        <f t="shared" si="207"/>
        <v>416.66666666666669</v>
      </c>
      <c r="BB96" s="292">
        <f t="shared" si="207"/>
        <v>416.66666666666669</v>
      </c>
      <c r="BC96" s="292">
        <f t="shared" si="207"/>
        <v>416.66666666666669</v>
      </c>
      <c r="BD96" s="321">
        <f t="shared" si="207"/>
        <v>416.66666666666669</v>
      </c>
    </row>
    <row r="97" spans="1:56" s="293" customFormat="1" ht="23" customHeight="1">
      <c r="A97" s="291"/>
      <c r="B97" s="343" t="str">
        <f t="shared" si="200"/>
        <v>Frais de téléphone, fax et potable</v>
      </c>
      <c r="C97" s="344"/>
      <c r="D97" s="292">
        <f t="shared" si="201"/>
        <v>0</v>
      </c>
      <c r="E97" s="292">
        <f t="shared" si="202"/>
        <v>360</v>
      </c>
      <c r="F97" s="321">
        <f t="shared" si="203"/>
        <v>360</v>
      </c>
      <c r="G97" s="321">
        <f t="shared" si="195"/>
        <v>360</v>
      </c>
      <c r="H97" s="291"/>
      <c r="I97" s="399">
        <f t="shared" ref="I97:T97" si="232">$D85/12</f>
        <v>0</v>
      </c>
      <c r="J97" s="365">
        <f t="shared" si="232"/>
        <v>0</v>
      </c>
      <c r="K97" s="365">
        <f t="shared" si="232"/>
        <v>0</v>
      </c>
      <c r="L97" s="365">
        <f t="shared" si="232"/>
        <v>0</v>
      </c>
      <c r="M97" s="365">
        <f t="shared" si="232"/>
        <v>0</v>
      </c>
      <c r="N97" s="365">
        <f t="shared" si="232"/>
        <v>0</v>
      </c>
      <c r="O97" s="365">
        <f t="shared" si="232"/>
        <v>0</v>
      </c>
      <c r="P97" s="365">
        <f t="shared" si="232"/>
        <v>0</v>
      </c>
      <c r="Q97" s="365">
        <f t="shared" si="232"/>
        <v>0</v>
      </c>
      <c r="R97" s="365">
        <f t="shared" si="232"/>
        <v>0</v>
      </c>
      <c r="S97" s="365">
        <f t="shared" si="232"/>
        <v>0</v>
      </c>
      <c r="T97" s="365">
        <f t="shared" si="232"/>
        <v>0</v>
      </c>
      <c r="U97" s="401">
        <f t="shared" ref="U97:AF97" si="233">$E85/12</f>
        <v>30</v>
      </c>
      <c r="V97" s="292">
        <f t="shared" si="233"/>
        <v>30</v>
      </c>
      <c r="W97" s="292">
        <f t="shared" si="233"/>
        <v>30</v>
      </c>
      <c r="X97" s="292">
        <f t="shared" si="233"/>
        <v>30</v>
      </c>
      <c r="Y97" s="292">
        <f t="shared" si="233"/>
        <v>30</v>
      </c>
      <c r="Z97" s="292">
        <f t="shared" si="233"/>
        <v>30</v>
      </c>
      <c r="AA97" s="292">
        <f t="shared" si="233"/>
        <v>30</v>
      </c>
      <c r="AB97" s="292">
        <f t="shared" si="233"/>
        <v>30</v>
      </c>
      <c r="AC97" s="292">
        <f t="shared" si="233"/>
        <v>30</v>
      </c>
      <c r="AD97" s="292">
        <f t="shared" si="233"/>
        <v>30</v>
      </c>
      <c r="AE97" s="292">
        <f t="shared" si="233"/>
        <v>30</v>
      </c>
      <c r="AF97" s="292">
        <f t="shared" si="233"/>
        <v>30</v>
      </c>
      <c r="AG97" s="401">
        <f t="shared" ref="AG97:AR97" si="234">$F85/12</f>
        <v>30</v>
      </c>
      <c r="AH97" s="292">
        <f t="shared" si="234"/>
        <v>30</v>
      </c>
      <c r="AI97" s="292">
        <f t="shared" si="234"/>
        <v>30</v>
      </c>
      <c r="AJ97" s="292">
        <f t="shared" si="234"/>
        <v>30</v>
      </c>
      <c r="AK97" s="292">
        <f t="shared" si="234"/>
        <v>30</v>
      </c>
      <c r="AL97" s="292">
        <f t="shared" si="234"/>
        <v>30</v>
      </c>
      <c r="AM97" s="292">
        <f t="shared" si="234"/>
        <v>30</v>
      </c>
      <c r="AN97" s="292">
        <f t="shared" si="234"/>
        <v>30</v>
      </c>
      <c r="AO97" s="292">
        <f t="shared" si="234"/>
        <v>30</v>
      </c>
      <c r="AP97" s="292">
        <f t="shared" si="234"/>
        <v>30</v>
      </c>
      <c r="AQ97" s="292">
        <f t="shared" si="234"/>
        <v>30</v>
      </c>
      <c r="AR97" s="321">
        <f t="shared" si="234"/>
        <v>30</v>
      </c>
      <c r="AS97" s="401">
        <f t="shared" si="207"/>
        <v>30</v>
      </c>
      <c r="AT97" s="292">
        <f t="shared" si="207"/>
        <v>30</v>
      </c>
      <c r="AU97" s="292">
        <f t="shared" si="207"/>
        <v>30</v>
      </c>
      <c r="AV97" s="292">
        <f t="shared" si="207"/>
        <v>30</v>
      </c>
      <c r="AW97" s="292">
        <f t="shared" si="207"/>
        <v>30</v>
      </c>
      <c r="AX97" s="292">
        <f t="shared" si="207"/>
        <v>30</v>
      </c>
      <c r="AY97" s="292">
        <f t="shared" si="207"/>
        <v>30</v>
      </c>
      <c r="AZ97" s="292">
        <f t="shared" si="207"/>
        <v>30</v>
      </c>
      <c r="BA97" s="292">
        <f t="shared" si="207"/>
        <v>30</v>
      </c>
      <c r="BB97" s="292">
        <f t="shared" si="207"/>
        <v>30</v>
      </c>
      <c r="BC97" s="292">
        <f t="shared" si="207"/>
        <v>30</v>
      </c>
      <c r="BD97" s="321">
        <f t="shared" si="207"/>
        <v>30</v>
      </c>
    </row>
    <row r="98" spans="1:56" s="3" customFormat="1" ht="23" customHeight="1">
      <c r="A98" s="74"/>
      <c r="B98" s="235" t="s">
        <v>203</v>
      </c>
      <c r="C98" s="331"/>
      <c r="D98" s="279">
        <f>I98+J98+K98+L98+M98+N98+O98+P98+Q98+R98+S98+T98</f>
        <v>0</v>
      </c>
      <c r="E98" s="279">
        <f>U98+V98+W98+X98+Y98+Z98+AA98+AB98+AC98+AD98+AE98+AF98</f>
        <v>48960.000000000007</v>
      </c>
      <c r="F98" s="300">
        <f>AG98+AH98+AI98+AJ98+AK98+AL98+AM98+AN98+AO98+AP98+AQ98+AR98</f>
        <v>149560</v>
      </c>
      <c r="G98" s="300">
        <f t="shared" si="195"/>
        <v>154360</v>
      </c>
      <c r="H98" s="117"/>
      <c r="I98" s="390">
        <f t="shared" ref="I98:AS98" si="235">SUM(I87:I97)</f>
        <v>0</v>
      </c>
      <c r="J98" s="280">
        <f t="shared" si="235"/>
        <v>0</v>
      </c>
      <c r="K98" s="280">
        <f t="shared" si="235"/>
        <v>0</v>
      </c>
      <c r="L98" s="280">
        <f t="shared" si="235"/>
        <v>0</v>
      </c>
      <c r="M98" s="280">
        <f t="shared" si="235"/>
        <v>0</v>
      </c>
      <c r="N98" s="280">
        <f t="shared" si="235"/>
        <v>0</v>
      </c>
      <c r="O98" s="280">
        <f t="shared" si="235"/>
        <v>0</v>
      </c>
      <c r="P98" s="280">
        <f t="shared" si="235"/>
        <v>0</v>
      </c>
      <c r="Q98" s="280">
        <f t="shared" si="235"/>
        <v>0</v>
      </c>
      <c r="R98" s="280">
        <f t="shared" si="235"/>
        <v>0</v>
      </c>
      <c r="S98" s="280">
        <f t="shared" si="235"/>
        <v>0</v>
      </c>
      <c r="T98" s="280">
        <f t="shared" si="235"/>
        <v>0</v>
      </c>
      <c r="U98" s="280">
        <f>SUM(U87:U97)</f>
        <v>4080.0000000000005</v>
      </c>
      <c r="V98" s="280">
        <f t="shared" si="235"/>
        <v>4080.0000000000005</v>
      </c>
      <c r="W98" s="280">
        <f t="shared" si="235"/>
        <v>4080.0000000000005</v>
      </c>
      <c r="X98" s="280">
        <f t="shared" si="235"/>
        <v>4080.0000000000005</v>
      </c>
      <c r="Y98" s="280">
        <f t="shared" si="235"/>
        <v>4080.0000000000005</v>
      </c>
      <c r="Z98" s="280">
        <f t="shared" si="235"/>
        <v>4080.0000000000005</v>
      </c>
      <c r="AA98" s="280">
        <f t="shared" si="235"/>
        <v>4080.0000000000005</v>
      </c>
      <c r="AB98" s="280">
        <f t="shared" si="235"/>
        <v>4080.0000000000005</v>
      </c>
      <c r="AC98" s="280">
        <f t="shared" si="235"/>
        <v>4080.0000000000005</v>
      </c>
      <c r="AD98" s="280">
        <f t="shared" si="235"/>
        <v>4080.0000000000005</v>
      </c>
      <c r="AE98" s="280">
        <f t="shared" si="235"/>
        <v>4080.0000000000005</v>
      </c>
      <c r="AF98" s="280">
        <f t="shared" si="235"/>
        <v>4080.0000000000005</v>
      </c>
      <c r="AG98" s="280">
        <f t="shared" si="235"/>
        <v>12463.333333333334</v>
      </c>
      <c r="AH98" s="280">
        <f t="shared" si="235"/>
        <v>12463.333333333334</v>
      </c>
      <c r="AI98" s="280">
        <f t="shared" si="235"/>
        <v>12463.333333333334</v>
      </c>
      <c r="AJ98" s="280">
        <f t="shared" si="235"/>
        <v>12463.333333333334</v>
      </c>
      <c r="AK98" s="280">
        <f t="shared" si="235"/>
        <v>12463.333333333334</v>
      </c>
      <c r="AL98" s="280">
        <f t="shared" si="235"/>
        <v>12463.333333333334</v>
      </c>
      <c r="AM98" s="280">
        <f t="shared" si="235"/>
        <v>12463.333333333334</v>
      </c>
      <c r="AN98" s="280">
        <f t="shared" si="235"/>
        <v>12463.333333333334</v>
      </c>
      <c r="AO98" s="280">
        <f t="shared" si="235"/>
        <v>12463.333333333334</v>
      </c>
      <c r="AP98" s="280">
        <f t="shared" si="235"/>
        <v>12463.333333333334</v>
      </c>
      <c r="AQ98" s="280">
        <f t="shared" si="235"/>
        <v>12463.333333333334</v>
      </c>
      <c r="AR98" s="322">
        <f t="shared" si="235"/>
        <v>12463.333333333334</v>
      </c>
      <c r="AS98" s="322">
        <f t="shared" si="235"/>
        <v>12863.333333333334</v>
      </c>
      <c r="AT98" s="322">
        <f t="shared" ref="AT98:BD98" si="236">SUM(AT87:AT97)</f>
        <v>12863.333333333334</v>
      </c>
      <c r="AU98" s="322">
        <f t="shared" si="236"/>
        <v>12863.333333333334</v>
      </c>
      <c r="AV98" s="322">
        <f t="shared" si="236"/>
        <v>12863.333333333334</v>
      </c>
      <c r="AW98" s="322">
        <f t="shared" si="236"/>
        <v>12863.333333333334</v>
      </c>
      <c r="AX98" s="322">
        <f t="shared" si="236"/>
        <v>12863.333333333334</v>
      </c>
      <c r="AY98" s="322">
        <f t="shared" si="236"/>
        <v>12863.333333333334</v>
      </c>
      <c r="AZ98" s="322">
        <f t="shared" si="236"/>
        <v>12863.333333333334</v>
      </c>
      <c r="BA98" s="322">
        <f t="shared" si="236"/>
        <v>12863.333333333334</v>
      </c>
      <c r="BB98" s="322">
        <f t="shared" si="236"/>
        <v>12863.333333333334</v>
      </c>
      <c r="BC98" s="322">
        <f t="shared" si="236"/>
        <v>12863.333333333334</v>
      </c>
      <c r="BD98" s="322">
        <f t="shared" si="236"/>
        <v>12863.333333333334</v>
      </c>
    </row>
    <row r="99" spans="1:56" s="52" customFormat="1" ht="23" customHeight="1">
      <c r="A99" s="118"/>
      <c r="B99" s="206" t="s">
        <v>90</v>
      </c>
      <c r="C99" s="54"/>
      <c r="D99" s="53" t="str">
        <f>IFERROR(D98/D$27,"-")</f>
        <v>-</v>
      </c>
      <c r="E99" s="53">
        <f>IFERROR(E98/E$27,"-")</f>
        <v>0.41386306001690637</v>
      </c>
      <c r="F99" s="55">
        <f>IFERROR(F98/F$27,"-")</f>
        <v>0.36478938510695397</v>
      </c>
      <c r="G99" s="55">
        <f>IFERROR(G98/G$27,"-")</f>
        <v>0.18903925050517417</v>
      </c>
      <c r="H99" s="118"/>
      <c r="I99" s="53" t="str">
        <f>IFERROR(I98/I$27,"-")</f>
        <v>-</v>
      </c>
      <c r="J99" s="53" t="str">
        <f t="shared" ref="J99" si="237">IFERROR(J98/J$27,"-")</f>
        <v>-</v>
      </c>
      <c r="K99" s="53" t="str">
        <f t="shared" ref="K99" si="238">IFERROR(K98/K$27,"-")</f>
        <v>-</v>
      </c>
      <c r="L99" s="53" t="str">
        <f t="shared" ref="L99" si="239">IFERROR(L98/L$27,"-")</f>
        <v>-</v>
      </c>
      <c r="M99" s="53" t="str">
        <f t="shared" ref="M99" si="240">IFERROR(M98/M$27,"-")</f>
        <v>-</v>
      </c>
      <c r="N99" s="53" t="str">
        <f t="shared" ref="N99" si="241">IFERROR(N98/N$27,"-")</f>
        <v>-</v>
      </c>
      <c r="O99" s="53" t="str">
        <f t="shared" ref="O99" si="242">IFERROR(O98/O$27,"-")</f>
        <v>-</v>
      </c>
      <c r="P99" s="53" t="str">
        <f t="shared" ref="P99" si="243">IFERROR(P98/P$27,"-")</f>
        <v>-</v>
      </c>
      <c r="Q99" s="53" t="str">
        <f t="shared" ref="Q99" si="244">IFERROR(Q98/Q$27,"-")</f>
        <v>-</v>
      </c>
      <c r="R99" s="53" t="str">
        <f t="shared" ref="R99" si="245">IFERROR(R98/R$27,"-")</f>
        <v>-</v>
      </c>
      <c r="S99" s="53" t="str">
        <f t="shared" ref="S99" si="246">IFERROR(S98/S$27,"-")</f>
        <v>-</v>
      </c>
      <c r="T99" s="53" t="str">
        <f t="shared" ref="T99" si="247">IFERROR(T98/T$27,"-")</f>
        <v>-</v>
      </c>
      <c r="U99" s="53">
        <f>IFERROR(U98/U$27,"-")</f>
        <v>0.41386306001690626</v>
      </c>
      <c r="V99" s="53">
        <f t="shared" ref="V99" si="248">IFERROR(V98/V$27,"-")</f>
        <v>0.41386306001690626</v>
      </c>
      <c r="W99" s="53">
        <f t="shared" ref="W99" si="249">IFERROR(W98/W$27,"-")</f>
        <v>0.41386306001690626</v>
      </c>
      <c r="X99" s="53">
        <f t="shared" ref="X99" si="250">IFERROR(X98/X$27,"-")</f>
        <v>0.41386306001690626</v>
      </c>
      <c r="Y99" s="53">
        <f t="shared" ref="Y99" si="251">IFERROR(Y98/Y$27,"-")</f>
        <v>0.41386306001690626</v>
      </c>
      <c r="Z99" s="53">
        <f t="shared" ref="Z99" si="252">IFERROR(Z98/Z$27,"-")</f>
        <v>0.41386306001690626</v>
      </c>
      <c r="AA99" s="53">
        <f t="shared" ref="AA99" si="253">IFERROR(AA98/AA$27,"-")</f>
        <v>0.41386306001690626</v>
      </c>
      <c r="AB99" s="53">
        <f t="shared" ref="AB99" si="254">IFERROR(AB98/AB$27,"-")</f>
        <v>0.41386306001690626</v>
      </c>
      <c r="AC99" s="53">
        <f t="shared" ref="AC99" si="255">IFERROR(AC98/AC$27,"-")</f>
        <v>0.41386306001690626</v>
      </c>
      <c r="AD99" s="53">
        <f t="shared" ref="AD99" si="256">IFERROR(AD98/AD$27,"-")</f>
        <v>0.41386306001690626</v>
      </c>
      <c r="AE99" s="53">
        <f t="shared" ref="AE99" si="257">IFERROR(AE98/AE$27,"-")</f>
        <v>0.41386306001690626</v>
      </c>
      <c r="AF99" s="53">
        <f t="shared" ref="AF99" si="258">IFERROR(AF98/AF$27,"-")</f>
        <v>0.41386306001690626</v>
      </c>
      <c r="AG99" s="53">
        <f t="shared" ref="AG99" si="259">IFERROR(AG98/AG$27,"-")</f>
        <v>0.36478938510695391</v>
      </c>
      <c r="AH99" s="53">
        <f t="shared" ref="AH99" si="260">IFERROR(AH98/AH$27,"-")</f>
        <v>0.36478938510695391</v>
      </c>
      <c r="AI99" s="53">
        <f t="shared" ref="AI99" si="261">IFERROR(AI98/AI$27,"-")</f>
        <v>0.36478938510695391</v>
      </c>
      <c r="AJ99" s="53">
        <f t="shared" ref="AJ99" si="262">IFERROR(AJ98/AJ$27,"-")</f>
        <v>0.36478938510695391</v>
      </c>
      <c r="AK99" s="53">
        <f t="shared" ref="AK99" si="263">IFERROR(AK98/AK$27,"-")</f>
        <v>0.36478938510695391</v>
      </c>
      <c r="AL99" s="53">
        <f t="shared" ref="AL99" si="264">IFERROR(AL98/AL$27,"-")</f>
        <v>0.36478938510695391</v>
      </c>
      <c r="AM99" s="53">
        <f t="shared" ref="AM99" si="265">IFERROR(AM98/AM$27,"-")</f>
        <v>0.36478938510695391</v>
      </c>
      <c r="AN99" s="53">
        <f t="shared" ref="AN99" si="266">IFERROR(AN98/AN$27,"-")</f>
        <v>0.36478938510695391</v>
      </c>
      <c r="AO99" s="53">
        <f t="shared" ref="AO99" si="267">IFERROR(AO98/AO$27,"-")</f>
        <v>0.36478938510695391</v>
      </c>
      <c r="AP99" s="53">
        <f t="shared" ref="AP99" si="268">IFERROR(AP98/AP$27,"-")</f>
        <v>0.36478938510695391</v>
      </c>
      <c r="AQ99" s="53">
        <f t="shared" ref="AQ99" si="269">IFERROR(AQ98/AQ$27,"-")</f>
        <v>0.36478938510695391</v>
      </c>
      <c r="AR99" s="55">
        <f t="shared" ref="AR99:AS99" si="270">IFERROR(AR98/AR$27,"-")</f>
        <v>0.36478938510695391</v>
      </c>
      <c r="AS99" s="55">
        <f t="shared" si="270"/>
        <v>0.18903925050517423</v>
      </c>
      <c r="AT99" s="55">
        <f t="shared" ref="AT99" si="271">IFERROR(AT98/AT$27,"-")</f>
        <v>0.18903925050517423</v>
      </c>
      <c r="AU99" s="55">
        <f t="shared" ref="AU99" si="272">IFERROR(AU98/AU$27,"-")</f>
        <v>0.18903925050517423</v>
      </c>
      <c r="AV99" s="55">
        <f t="shared" ref="AV99" si="273">IFERROR(AV98/AV$27,"-")</f>
        <v>0.18903925050517423</v>
      </c>
      <c r="AW99" s="55">
        <f t="shared" ref="AW99" si="274">IFERROR(AW98/AW$27,"-")</f>
        <v>0.18903925050517423</v>
      </c>
      <c r="AX99" s="55">
        <f t="shared" ref="AX99" si="275">IFERROR(AX98/AX$27,"-")</f>
        <v>0.18903925050517423</v>
      </c>
      <c r="AY99" s="55">
        <f t="shared" ref="AY99" si="276">IFERROR(AY98/AY$27,"-")</f>
        <v>0.18903925050517423</v>
      </c>
      <c r="AZ99" s="55">
        <f t="shared" ref="AZ99" si="277">IFERROR(AZ98/AZ$27,"-")</f>
        <v>0.18903925050517423</v>
      </c>
      <c r="BA99" s="55">
        <f t="shared" ref="BA99" si="278">IFERROR(BA98/BA$27,"-")</f>
        <v>0.18903925050517423</v>
      </c>
      <c r="BB99" s="55">
        <f t="shared" ref="BB99" si="279">IFERROR(BB98/BB$27,"-")</f>
        <v>0.18903925050517423</v>
      </c>
      <c r="BC99" s="55">
        <f t="shared" ref="BC99" si="280">IFERROR(BC98/BC$27,"-")</f>
        <v>0.18903925050517423</v>
      </c>
      <c r="BD99" s="55">
        <f t="shared" ref="BD99" si="281">IFERROR(BD98/BD$27,"-")</f>
        <v>0.18903925050517423</v>
      </c>
    </row>
    <row r="100" spans="1:56" ht="23"/>
    <row r="101" spans="1:56" ht="23" customHeight="1">
      <c r="A101" s="10">
        <v>4</v>
      </c>
      <c r="B101" s="120" t="s">
        <v>40</v>
      </c>
      <c r="C101" s="191"/>
      <c r="D101" s="177"/>
      <c r="E101" s="177"/>
      <c r="F101" s="192"/>
      <c r="G101" s="192"/>
      <c r="H101" s="1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</row>
    <row r="102" spans="1:56" ht="23" customHeight="1">
      <c r="A102" s="6"/>
      <c r="B102" s="4"/>
      <c r="C102" s="191"/>
      <c r="D102" s="177"/>
      <c r="E102" s="177"/>
      <c r="F102" s="177"/>
      <c r="G102" s="177"/>
      <c r="H102" s="1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</row>
    <row r="103" spans="1:56" ht="23" customHeight="1" thickBot="1">
      <c r="A103" s="1"/>
      <c r="B103" s="11" t="s">
        <v>14</v>
      </c>
      <c r="C103" s="11"/>
      <c r="D103" s="185"/>
      <c r="E103" s="185"/>
      <c r="F103" s="185"/>
      <c r="G103" s="185"/>
      <c r="H103" s="1"/>
    </row>
    <row r="104" spans="1:56" ht="23" customHeight="1">
      <c r="A104" s="74"/>
      <c r="B104" s="153" t="s">
        <v>71</v>
      </c>
      <c r="C104" s="190"/>
      <c r="D104" s="193"/>
      <c r="E104" s="193">
        <v>1000</v>
      </c>
      <c r="F104" s="193">
        <v>3000</v>
      </c>
      <c r="G104" s="193">
        <v>6000</v>
      </c>
      <c r="H104" s="74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</row>
    <row r="105" spans="1:56" ht="23" customHeight="1" collapsed="1">
      <c r="A105" s="127"/>
      <c r="B105" s="128"/>
      <c r="C105" s="188"/>
      <c r="D105" s="188"/>
      <c r="E105" s="188"/>
      <c r="F105" s="188"/>
      <c r="G105" s="188"/>
      <c r="H105" s="110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</row>
    <row r="106" spans="1:56" s="3" customFormat="1" ht="23" customHeight="1">
      <c r="A106" s="74"/>
      <c r="B106" s="235" t="s">
        <v>40</v>
      </c>
      <c r="C106" s="331"/>
      <c r="D106" s="279">
        <f>I106+J106+K106+L106+M106+N106+O106+P106+Q106+R106+S106+T106</f>
        <v>0</v>
      </c>
      <c r="E106" s="279">
        <f>U106+V106+W106+X106+Y106+Z106+AA106+AB106+AC106+AD106+AE106+AF106</f>
        <v>1000.0000000000001</v>
      </c>
      <c r="F106" s="279">
        <f>AG106+AH106+AI106+AJ106+AK106+AL106+AM106+AN106+AO106+AP106+AQ106+AR106</f>
        <v>3000</v>
      </c>
      <c r="G106" s="300">
        <f t="shared" ref="G106" si="282">AS106+AT106+AU106+AV106+AW106+AX106+AY106+AZ106+BA106+BB106+BC106+BD106</f>
        <v>6000</v>
      </c>
      <c r="H106" s="117"/>
      <c r="I106" s="280">
        <f t="shared" ref="I106:T106" si="283">$D104/12</f>
        <v>0</v>
      </c>
      <c r="J106" s="280">
        <f t="shared" si="283"/>
        <v>0</v>
      </c>
      <c r="K106" s="280">
        <f t="shared" si="283"/>
        <v>0</v>
      </c>
      <c r="L106" s="280">
        <f t="shared" si="283"/>
        <v>0</v>
      </c>
      <c r="M106" s="280">
        <f t="shared" si="283"/>
        <v>0</v>
      </c>
      <c r="N106" s="280">
        <f t="shared" si="283"/>
        <v>0</v>
      </c>
      <c r="O106" s="280">
        <f t="shared" si="283"/>
        <v>0</v>
      </c>
      <c r="P106" s="280">
        <f t="shared" si="283"/>
        <v>0</v>
      </c>
      <c r="Q106" s="280">
        <f t="shared" si="283"/>
        <v>0</v>
      </c>
      <c r="R106" s="280">
        <f t="shared" si="283"/>
        <v>0</v>
      </c>
      <c r="S106" s="280">
        <f t="shared" si="283"/>
        <v>0</v>
      </c>
      <c r="T106" s="280">
        <f t="shared" si="283"/>
        <v>0</v>
      </c>
      <c r="U106" s="280">
        <f t="shared" ref="U106:AF106" si="284">$E104/12</f>
        <v>83.333333333333329</v>
      </c>
      <c r="V106" s="280">
        <f t="shared" si="284"/>
        <v>83.333333333333329</v>
      </c>
      <c r="W106" s="280">
        <f t="shared" si="284"/>
        <v>83.333333333333329</v>
      </c>
      <c r="X106" s="280">
        <f t="shared" si="284"/>
        <v>83.333333333333329</v>
      </c>
      <c r="Y106" s="280">
        <f t="shared" si="284"/>
        <v>83.333333333333329</v>
      </c>
      <c r="Z106" s="280">
        <f t="shared" si="284"/>
        <v>83.333333333333329</v>
      </c>
      <c r="AA106" s="280">
        <f t="shared" si="284"/>
        <v>83.333333333333329</v>
      </c>
      <c r="AB106" s="280">
        <f t="shared" si="284"/>
        <v>83.333333333333329</v>
      </c>
      <c r="AC106" s="280">
        <f t="shared" si="284"/>
        <v>83.333333333333329</v>
      </c>
      <c r="AD106" s="280">
        <f t="shared" si="284"/>
        <v>83.333333333333329</v>
      </c>
      <c r="AE106" s="280">
        <f t="shared" si="284"/>
        <v>83.333333333333329</v>
      </c>
      <c r="AF106" s="280">
        <f t="shared" si="284"/>
        <v>83.333333333333329</v>
      </c>
      <c r="AG106" s="280">
        <f t="shared" ref="AG106:AR106" si="285">$F104/12</f>
        <v>250</v>
      </c>
      <c r="AH106" s="280">
        <f t="shared" si="285"/>
        <v>250</v>
      </c>
      <c r="AI106" s="280">
        <f t="shared" si="285"/>
        <v>250</v>
      </c>
      <c r="AJ106" s="280">
        <f t="shared" si="285"/>
        <v>250</v>
      </c>
      <c r="AK106" s="280">
        <f t="shared" si="285"/>
        <v>250</v>
      </c>
      <c r="AL106" s="280">
        <f t="shared" si="285"/>
        <v>250</v>
      </c>
      <c r="AM106" s="280">
        <f t="shared" si="285"/>
        <v>250</v>
      </c>
      <c r="AN106" s="280">
        <f t="shared" si="285"/>
        <v>250</v>
      </c>
      <c r="AO106" s="280">
        <f t="shared" si="285"/>
        <v>250</v>
      </c>
      <c r="AP106" s="280">
        <f t="shared" si="285"/>
        <v>250</v>
      </c>
      <c r="AQ106" s="280">
        <f t="shared" si="285"/>
        <v>250</v>
      </c>
      <c r="AR106" s="280">
        <f t="shared" si="285"/>
        <v>250</v>
      </c>
      <c r="AS106" s="280">
        <f>$G104/12</f>
        <v>500</v>
      </c>
      <c r="AT106" s="280">
        <f t="shared" ref="AT106:BD106" si="286">$G104/12</f>
        <v>500</v>
      </c>
      <c r="AU106" s="280">
        <f t="shared" si="286"/>
        <v>500</v>
      </c>
      <c r="AV106" s="280">
        <f t="shared" si="286"/>
        <v>500</v>
      </c>
      <c r="AW106" s="280">
        <f t="shared" si="286"/>
        <v>500</v>
      </c>
      <c r="AX106" s="280">
        <f t="shared" si="286"/>
        <v>500</v>
      </c>
      <c r="AY106" s="280">
        <f t="shared" si="286"/>
        <v>500</v>
      </c>
      <c r="AZ106" s="280">
        <f t="shared" si="286"/>
        <v>500</v>
      </c>
      <c r="BA106" s="280">
        <f t="shared" si="286"/>
        <v>500</v>
      </c>
      <c r="BB106" s="280">
        <f t="shared" si="286"/>
        <v>500</v>
      </c>
      <c r="BC106" s="280">
        <f t="shared" si="286"/>
        <v>500</v>
      </c>
      <c r="BD106" s="322">
        <f t="shared" si="286"/>
        <v>500</v>
      </c>
    </row>
    <row r="107" spans="1:56" s="52" customFormat="1" ht="23" customHeight="1">
      <c r="A107" s="118"/>
      <c r="B107" s="206" t="s">
        <v>90</v>
      </c>
      <c r="C107" s="54"/>
      <c r="D107" s="53" t="str">
        <f>IFERROR(D106/D$27,"-")</f>
        <v>-</v>
      </c>
      <c r="E107" s="53">
        <f>IFERROR(E106/E$27,"-")</f>
        <v>8.4530853761623035E-3</v>
      </c>
      <c r="F107" s="55">
        <f>IFERROR(F106/F$27,"-")</f>
        <v>7.3172516402839121E-3</v>
      </c>
      <c r="G107" s="55">
        <f>IFERROR(G106/G$27,"-")</f>
        <v>7.3479884881513672E-3</v>
      </c>
      <c r="H107" s="118"/>
      <c r="I107" s="53" t="str">
        <f>IFERROR(I106/I$27,"-")</f>
        <v>-</v>
      </c>
      <c r="J107" s="53" t="str">
        <f t="shared" ref="J107" si="287">IFERROR(J106/J$27,"-")</f>
        <v>-</v>
      </c>
      <c r="K107" s="53" t="str">
        <f t="shared" ref="K107" si="288">IFERROR(K106/K$27,"-")</f>
        <v>-</v>
      </c>
      <c r="L107" s="53" t="str">
        <f t="shared" ref="L107" si="289">IFERROR(L106/L$27,"-")</f>
        <v>-</v>
      </c>
      <c r="M107" s="53" t="str">
        <f t="shared" ref="M107" si="290">IFERROR(M106/M$27,"-")</f>
        <v>-</v>
      </c>
      <c r="N107" s="53" t="str">
        <f t="shared" ref="N107" si="291">IFERROR(N106/N$27,"-")</f>
        <v>-</v>
      </c>
      <c r="O107" s="53" t="str">
        <f t="shared" ref="O107" si="292">IFERROR(O106/O$27,"-")</f>
        <v>-</v>
      </c>
      <c r="P107" s="53" t="str">
        <f t="shared" ref="P107" si="293">IFERROR(P106/P$27,"-")</f>
        <v>-</v>
      </c>
      <c r="Q107" s="53" t="str">
        <f t="shared" ref="Q107" si="294">IFERROR(Q106/Q$27,"-")</f>
        <v>-</v>
      </c>
      <c r="R107" s="53" t="str">
        <f t="shared" ref="R107" si="295">IFERROR(R106/R$27,"-")</f>
        <v>-</v>
      </c>
      <c r="S107" s="53" t="str">
        <f t="shared" ref="S107" si="296">IFERROR(S106/S$27,"-")</f>
        <v>-</v>
      </c>
      <c r="T107" s="53" t="str">
        <f t="shared" ref="T107" si="297">IFERROR(T106/T$27,"-")</f>
        <v>-</v>
      </c>
      <c r="U107" s="53">
        <f t="shared" ref="U107" si="298">IFERROR(U106/U$27,"-")</f>
        <v>8.4530853761623E-3</v>
      </c>
      <c r="V107" s="53">
        <f t="shared" ref="V107" si="299">IFERROR(V106/V$27,"-")</f>
        <v>8.4530853761623E-3</v>
      </c>
      <c r="W107" s="53">
        <f t="shared" ref="W107" si="300">IFERROR(W106/W$27,"-")</f>
        <v>8.4530853761623E-3</v>
      </c>
      <c r="X107" s="53">
        <f t="shared" ref="X107" si="301">IFERROR(X106/X$27,"-")</f>
        <v>8.4530853761623E-3</v>
      </c>
      <c r="Y107" s="53">
        <f t="shared" ref="Y107" si="302">IFERROR(Y106/Y$27,"-")</f>
        <v>8.4530853761623E-3</v>
      </c>
      <c r="Z107" s="53">
        <f t="shared" ref="Z107" si="303">IFERROR(Z106/Z$27,"-")</f>
        <v>8.4530853761623E-3</v>
      </c>
      <c r="AA107" s="53">
        <f t="shared" ref="AA107" si="304">IFERROR(AA106/AA$27,"-")</f>
        <v>8.4530853761623E-3</v>
      </c>
      <c r="AB107" s="53">
        <f t="shared" ref="AB107" si="305">IFERROR(AB106/AB$27,"-")</f>
        <v>8.4530853761623E-3</v>
      </c>
      <c r="AC107" s="53">
        <f t="shared" ref="AC107" si="306">IFERROR(AC106/AC$27,"-")</f>
        <v>8.4530853761623E-3</v>
      </c>
      <c r="AD107" s="53">
        <f t="shared" ref="AD107" si="307">IFERROR(AD106/AD$27,"-")</f>
        <v>8.4530853761623E-3</v>
      </c>
      <c r="AE107" s="53">
        <f t="shared" ref="AE107" si="308">IFERROR(AE106/AE$27,"-")</f>
        <v>8.4530853761623E-3</v>
      </c>
      <c r="AF107" s="53">
        <f t="shared" ref="AF107" si="309">IFERROR(AF106/AF$27,"-")</f>
        <v>8.4530853761623E-3</v>
      </c>
      <c r="AG107" s="53">
        <f t="shared" ref="AG107" si="310">IFERROR(AG106/AG$27,"-")</f>
        <v>7.3172516402839104E-3</v>
      </c>
      <c r="AH107" s="53">
        <f t="shared" ref="AH107" si="311">IFERROR(AH106/AH$27,"-")</f>
        <v>7.3172516402839104E-3</v>
      </c>
      <c r="AI107" s="53">
        <f t="shared" ref="AI107" si="312">IFERROR(AI106/AI$27,"-")</f>
        <v>7.3172516402839104E-3</v>
      </c>
      <c r="AJ107" s="53">
        <f t="shared" ref="AJ107" si="313">IFERROR(AJ106/AJ$27,"-")</f>
        <v>7.3172516402839104E-3</v>
      </c>
      <c r="AK107" s="53">
        <f t="shared" ref="AK107" si="314">IFERROR(AK106/AK$27,"-")</f>
        <v>7.3172516402839104E-3</v>
      </c>
      <c r="AL107" s="53">
        <f t="shared" ref="AL107" si="315">IFERROR(AL106/AL$27,"-")</f>
        <v>7.3172516402839104E-3</v>
      </c>
      <c r="AM107" s="53">
        <f t="shared" ref="AM107" si="316">IFERROR(AM106/AM$27,"-")</f>
        <v>7.3172516402839104E-3</v>
      </c>
      <c r="AN107" s="53">
        <f t="shared" ref="AN107" si="317">IFERROR(AN106/AN$27,"-")</f>
        <v>7.3172516402839104E-3</v>
      </c>
      <c r="AO107" s="53">
        <f t="shared" ref="AO107" si="318">IFERROR(AO106/AO$27,"-")</f>
        <v>7.3172516402839104E-3</v>
      </c>
      <c r="AP107" s="53">
        <f t="shared" ref="AP107" si="319">IFERROR(AP106/AP$27,"-")</f>
        <v>7.3172516402839104E-3</v>
      </c>
      <c r="AQ107" s="53">
        <f t="shared" ref="AQ107" si="320">IFERROR(AQ106/AQ$27,"-")</f>
        <v>7.3172516402839104E-3</v>
      </c>
      <c r="AR107" s="55">
        <f t="shared" ref="AR107:AS107" si="321">IFERROR(AR106/AR$27,"-")</f>
        <v>7.3172516402839104E-3</v>
      </c>
      <c r="AS107" s="55">
        <f t="shared" si="321"/>
        <v>7.3479884881513689E-3</v>
      </c>
      <c r="AT107" s="55">
        <f t="shared" ref="AT107" si="322">IFERROR(AT106/AT$27,"-")</f>
        <v>7.3479884881513689E-3</v>
      </c>
      <c r="AU107" s="55">
        <f t="shared" ref="AU107" si="323">IFERROR(AU106/AU$27,"-")</f>
        <v>7.3479884881513689E-3</v>
      </c>
      <c r="AV107" s="55">
        <f t="shared" ref="AV107" si="324">IFERROR(AV106/AV$27,"-")</f>
        <v>7.3479884881513689E-3</v>
      </c>
      <c r="AW107" s="55">
        <f t="shared" ref="AW107" si="325">IFERROR(AW106/AW$27,"-")</f>
        <v>7.3479884881513689E-3</v>
      </c>
      <c r="AX107" s="55">
        <f t="shared" ref="AX107" si="326">IFERROR(AX106/AX$27,"-")</f>
        <v>7.3479884881513689E-3</v>
      </c>
      <c r="AY107" s="55">
        <f t="shared" ref="AY107" si="327">IFERROR(AY106/AY$27,"-")</f>
        <v>7.3479884881513689E-3</v>
      </c>
      <c r="AZ107" s="55">
        <f t="shared" ref="AZ107" si="328">IFERROR(AZ106/AZ$27,"-")</f>
        <v>7.3479884881513689E-3</v>
      </c>
      <c r="BA107" s="55">
        <f t="shared" ref="BA107" si="329">IFERROR(BA106/BA$27,"-")</f>
        <v>7.3479884881513689E-3</v>
      </c>
      <c r="BB107" s="55">
        <f t="shared" ref="BB107" si="330">IFERROR(BB106/BB$27,"-")</f>
        <v>7.3479884881513689E-3</v>
      </c>
      <c r="BC107" s="55">
        <f t="shared" ref="BC107" si="331">IFERROR(BC106/BC$27,"-")</f>
        <v>7.3479884881513689E-3</v>
      </c>
      <c r="BD107" s="55">
        <f t="shared" ref="BD107" si="332">IFERROR(BD106/BD$27,"-")</f>
        <v>7.3479884881513689E-3</v>
      </c>
    </row>
    <row r="108" spans="1:56" ht="23" customHeight="1">
      <c r="A108" s="6"/>
      <c r="B108" s="4"/>
      <c r="C108" s="191"/>
      <c r="D108" s="177"/>
      <c r="E108" s="177"/>
      <c r="F108" s="177"/>
      <c r="G108" s="177"/>
      <c r="H108" s="1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  <c r="BD108" s="179"/>
    </row>
    <row r="109" spans="1:56" ht="23" customHeight="1">
      <c r="A109" s="6"/>
      <c r="B109" s="4"/>
      <c r="C109" s="191"/>
      <c r="D109" s="177"/>
      <c r="E109" s="177"/>
      <c r="F109" s="177"/>
      <c r="G109" s="177"/>
      <c r="H109" s="1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79"/>
      <c r="AD109" s="179"/>
      <c r="AE109" s="179"/>
      <c r="AF109" s="179"/>
      <c r="AG109" s="179"/>
      <c r="AH109" s="179"/>
      <c r="AI109" s="179"/>
      <c r="AJ109" s="179"/>
      <c r="AK109" s="179"/>
      <c r="AL109" s="179"/>
      <c r="AM109" s="179"/>
      <c r="AN109" s="179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9"/>
      <c r="AY109" s="179"/>
      <c r="AZ109" s="179"/>
      <c r="BA109" s="179"/>
      <c r="BB109" s="179"/>
      <c r="BC109" s="179"/>
      <c r="BD109" s="179"/>
    </row>
    <row r="110" spans="1:56" ht="23" customHeight="1">
      <c r="A110" s="10">
        <v>5</v>
      </c>
      <c r="B110" s="120" t="s">
        <v>64</v>
      </c>
      <c r="C110" s="191"/>
      <c r="D110" s="177"/>
      <c r="E110" s="177"/>
      <c r="F110" s="192"/>
      <c r="G110" s="192"/>
      <c r="H110" s="1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79"/>
      <c r="AD110" s="179"/>
      <c r="AE110" s="179"/>
      <c r="AF110" s="179"/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179"/>
      <c r="AS110" s="179"/>
      <c r="AT110" s="179"/>
      <c r="AU110" s="179"/>
      <c r="AV110" s="179"/>
      <c r="AW110" s="179"/>
      <c r="AX110" s="179"/>
      <c r="AY110" s="179"/>
      <c r="AZ110" s="179"/>
      <c r="BA110" s="179"/>
      <c r="BB110" s="179"/>
      <c r="BC110" s="179"/>
      <c r="BD110" s="179"/>
    </row>
    <row r="111" spans="1:56" ht="23" customHeight="1">
      <c r="A111" s="6"/>
      <c r="B111" s="4"/>
      <c r="C111" s="191"/>
      <c r="D111" s="177"/>
      <c r="E111" s="177"/>
      <c r="F111" s="177"/>
      <c r="G111" s="177"/>
      <c r="H111" s="1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79"/>
      <c r="AK111" s="179"/>
      <c r="AL111" s="179"/>
      <c r="AM111" s="179"/>
      <c r="AN111" s="179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179"/>
      <c r="BC111" s="179"/>
      <c r="BD111" s="179"/>
    </row>
    <row r="112" spans="1:56" ht="23" customHeight="1" thickBot="1">
      <c r="A112" s="1"/>
      <c r="B112" s="11" t="s">
        <v>14</v>
      </c>
      <c r="C112" s="11"/>
      <c r="D112" s="185"/>
      <c r="E112" s="185"/>
      <c r="F112" s="185"/>
      <c r="G112" s="185"/>
      <c r="H112" s="1"/>
    </row>
    <row r="113" spans="1:61" ht="23" customHeight="1">
      <c r="A113" s="74"/>
      <c r="B113" s="153" t="s">
        <v>65</v>
      </c>
      <c r="C113" s="190"/>
      <c r="D113" s="193"/>
      <c r="E113" s="317">
        <v>0.15</v>
      </c>
      <c r="F113" s="317">
        <v>0.15</v>
      </c>
      <c r="G113" s="317">
        <v>0.15</v>
      </c>
      <c r="H113" s="74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</row>
    <row r="114" spans="1:61" ht="23" customHeight="1">
      <c r="A114" s="74"/>
      <c r="B114" s="153" t="s">
        <v>67</v>
      </c>
      <c r="C114" s="190"/>
      <c r="D114" s="193"/>
      <c r="E114" s="317">
        <v>0.28000000000000003</v>
      </c>
      <c r="F114" s="340">
        <v>0.26500000000000001</v>
      </c>
      <c r="G114" s="340">
        <v>0.26500000000000001</v>
      </c>
      <c r="H114" s="74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</row>
    <row r="115" spans="1:61" ht="23" customHeight="1">
      <c r="A115" s="127"/>
      <c r="B115" s="128"/>
      <c r="C115" s="188"/>
      <c r="D115" s="188"/>
      <c r="E115" s="188"/>
      <c r="F115" s="188"/>
      <c r="G115" s="188"/>
      <c r="H115" s="110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</row>
    <row r="116" spans="1:61" s="24" customFormat="1" ht="22" customHeight="1">
      <c r="A116" s="113"/>
      <c r="B116" s="355" t="s">
        <v>68</v>
      </c>
      <c r="C116" s="350"/>
      <c r="D116" s="260">
        <f>IF(AND('CR Visiapy'!C22&gt;0,'CR Visiapy'!C22&gt;38120),'Produits &amp; Charges Visiapy'!$D113*38120,0)+IF(AND('CR Visiapy'!C22&gt;0,'CR Visiapy'!C22&lt;38120),'Produits &amp; Charges Visiapy'!$D113*'CR Visiapy'!C22,0)</f>
        <v>0</v>
      </c>
      <c r="E116" s="260">
        <f>IF(AND('CR Visiapy'!D22&gt;0,'CR Visiapy'!D22&gt;38120),'Produits &amp; Charges Visiapy'!$E113*38120,0)+IF(AND('CR Visiapy'!D22&gt;0,'CR Visiapy'!D22&lt;38120),'Produits &amp; Charges Visiapy'!$E113*'CR Visiapy'!D22,0)</f>
        <v>0</v>
      </c>
      <c r="F116" s="260">
        <f>IF(AND('CR Visiapy'!E22&gt;0,'CR Visiapy'!E22&gt;38120),'Produits &amp; Charges Visiapy'!$E113*38120,0)+IF(AND('CR Visiapy'!E22&gt;0,'CR Visiapy'!E22&lt;38120),'Produits &amp; Charges Visiapy'!$E113*'CR Visiapy'!E22,0)</f>
        <v>0</v>
      </c>
      <c r="G116" s="269">
        <f>IF(AND('CR Visiapy'!F22&gt;0,'CR Visiapy'!F22&gt;38120),'Produits &amp; Charges Visiapy'!$E113*38120,0)+IF(AND('CR Visiapy'!F22&gt;0,'CR Visiapy'!F22&lt;38120),'Produits &amp; Charges Visiapy'!$E113*'CR Visiapy'!F22,0)</f>
        <v>5718</v>
      </c>
      <c r="H116" s="135"/>
      <c r="I116" s="405">
        <f>$D116/12</f>
        <v>0</v>
      </c>
      <c r="J116" s="364">
        <f t="shared" ref="J116:T117" si="333">$D116/12</f>
        <v>0</v>
      </c>
      <c r="K116" s="364">
        <f t="shared" si="333"/>
        <v>0</v>
      </c>
      <c r="L116" s="364">
        <f t="shared" si="333"/>
        <v>0</v>
      </c>
      <c r="M116" s="364">
        <f t="shared" si="333"/>
        <v>0</v>
      </c>
      <c r="N116" s="364">
        <f t="shared" si="333"/>
        <v>0</v>
      </c>
      <c r="O116" s="364">
        <f t="shared" si="333"/>
        <v>0</v>
      </c>
      <c r="P116" s="364">
        <f t="shared" si="333"/>
        <v>0</v>
      </c>
      <c r="Q116" s="364">
        <f t="shared" si="333"/>
        <v>0</v>
      </c>
      <c r="R116" s="364">
        <f t="shared" si="333"/>
        <v>0</v>
      </c>
      <c r="S116" s="364">
        <f t="shared" si="333"/>
        <v>0</v>
      </c>
      <c r="T116" s="364">
        <f t="shared" si="333"/>
        <v>0</v>
      </c>
      <c r="U116" s="404">
        <f>$E116/12</f>
        <v>0</v>
      </c>
      <c r="V116" s="260">
        <f t="shared" ref="V116:AF117" si="334">$E116/12</f>
        <v>0</v>
      </c>
      <c r="W116" s="260">
        <f t="shared" si="334"/>
        <v>0</v>
      </c>
      <c r="X116" s="260">
        <f t="shared" si="334"/>
        <v>0</v>
      </c>
      <c r="Y116" s="260">
        <f t="shared" si="334"/>
        <v>0</v>
      </c>
      <c r="Z116" s="260">
        <f t="shared" si="334"/>
        <v>0</v>
      </c>
      <c r="AA116" s="260">
        <f t="shared" si="334"/>
        <v>0</v>
      </c>
      <c r="AB116" s="260">
        <f t="shared" si="334"/>
        <v>0</v>
      </c>
      <c r="AC116" s="260">
        <f t="shared" si="334"/>
        <v>0</v>
      </c>
      <c r="AD116" s="260">
        <f t="shared" si="334"/>
        <v>0</v>
      </c>
      <c r="AE116" s="260">
        <f t="shared" si="334"/>
        <v>0</v>
      </c>
      <c r="AF116" s="260">
        <f t="shared" si="334"/>
        <v>0</v>
      </c>
      <c r="AG116" s="260">
        <f>$F116/12</f>
        <v>0</v>
      </c>
      <c r="AH116" s="260">
        <f t="shared" ref="AH116:AR117" si="335">$F116/12</f>
        <v>0</v>
      </c>
      <c r="AI116" s="260">
        <f t="shared" si="335"/>
        <v>0</v>
      </c>
      <c r="AJ116" s="260">
        <f t="shared" si="335"/>
        <v>0</v>
      </c>
      <c r="AK116" s="260">
        <f t="shared" si="335"/>
        <v>0</v>
      </c>
      <c r="AL116" s="260">
        <f t="shared" si="335"/>
        <v>0</v>
      </c>
      <c r="AM116" s="260">
        <f t="shared" si="335"/>
        <v>0</v>
      </c>
      <c r="AN116" s="260">
        <f t="shared" si="335"/>
        <v>0</v>
      </c>
      <c r="AO116" s="260">
        <f t="shared" si="335"/>
        <v>0</v>
      </c>
      <c r="AP116" s="260">
        <f t="shared" si="335"/>
        <v>0</v>
      </c>
      <c r="AQ116" s="260">
        <f t="shared" si="335"/>
        <v>0</v>
      </c>
      <c r="AR116" s="269">
        <f t="shared" si="335"/>
        <v>0</v>
      </c>
      <c r="AS116" s="393">
        <f>$G116/12</f>
        <v>476.5</v>
      </c>
      <c r="AT116" s="269">
        <f t="shared" ref="AT116:BD117" si="336">$G116/12</f>
        <v>476.5</v>
      </c>
      <c r="AU116" s="269">
        <f t="shared" si="336"/>
        <v>476.5</v>
      </c>
      <c r="AV116" s="269">
        <f t="shared" si="336"/>
        <v>476.5</v>
      </c>
      <c r="AW116" s="269">
        <f t="shared" si="336"/>
        <v>476.5</v>
      </c>
      <c r="AX116" s="269">
        <f t="shared" si="336"/>
        <v>476.5</v>
      </c>
      <c r="AY116" s="269">
        <f t="shared" si="336"/>
        <v>476.5</v>
      </c>
      <c r="AZ116" s="269">
        <f t="shared" si="336"/>
        <v>476.5</v>
      </c>
      <c r="BA116" s="269">
        <f t="shared" si="336"/>
        <v>476.5</v>
      </c>
      <c r="BB116" s="269">
        <f t="shared" si="336"/>
        <v>476.5</v>
      </c>
      <c r="BC116" s="269">
        <f t="shared" si="336"/>
        <v>476.5</v>
      </c>
      <c r="BD116" s="269">
        <f t="shared" si="336"/>
        <v>476.5</v>
      </c>
    </row>
    <row r="117" spans="1:61" s="24" customFormat="1" ht="22" customHeight="1">
      <c r="A117" s="113"/>
      <c r="B117" s="356" t="s">
        <v>69</v>
      </c>
      <c r="C117" s="357"/>
      <c r="D117" s="140">
        <f>IF('CR Visiapy'!C22&gt;38120,'Produits &amp; Charges Visiapy'!$D114*('CR Visiapy'!C22-38120),0)</f>
        <v>0</v>
      </c>
      <c r="E117" s="140">
        <f>IF('CR Visiapy'!D22&gt;38120,'Produits &amp; Charges Visiapy'!$E114*('CR Visiapy'!D22-38120),0)</f>
        <v>0</v>
      </c>
      <c r="F117" s="140">
        <f>IF('CR Visiapy'!E22&gt;38120,'Produits &amp; Charges Visiapy'!$E114*('CR Visiapy'!E22-38120),0)</f>
        <v>0</v>
      </c>
      <c r="G117" s="392">
        <f>IF('CR Visiapy'!F22&gt;38120,'Produits &amp; Charges Visiapy'!$E114*('CR Visiapy'!F22-38120),0)</f>
        <v>43895.599999999948</v>
      </c>
      <c r="H117" s="135"/>
      <c r="I117" s="406">
        <f>$D117/12</f>
        <v>0</v>
      </c>
      <c r="J117" s="367">
        <f t="shared" si="333"/>
        <v>0</v>
      </c>
      <c r="K117" s="367">
        <f t="shared" si="333"/>
        <v>0</v>
      </c>
      <c r="L117" s="367">
        <f t="shared" si="333"/>
        <v>0</v>
      </c>
      <c r="M117" s="367">
        <f t="shared" si="333"/>
        <v>0</v>
      </c>
      <c r="N117" s="367">
        <f t="shared" si="333"/>
        <v>0</v>
      </c>
      <c r="O117" s="367">
        <f t="shared" si="333"/>
        <v>0</v>
      </c>
      <c r="P117" s="367">
        <f t="shared" si="333"/>
        <v>0</v>
      </c>
      <c r="Q117" s="367">
        <f t="shared" si="333"/>
        <v>0</v>
      </c>
      <c r="R117" s="367">
        <f t="shared" si="333"/>
        <v>0</v>
      </c>
      <c r="S117" s="367">
        <f t="shared" si="333"/>
        <v>0</v>
      </c>
      <c r="T117" s="367">
        <f t="shared" si="333"/>
        <v>0</v>
      </c>
      <c r="U117" s="121">
        <f>$E117/12</f>
        <v>0</v>
      </c>
      <c r="V117" s="140">
        <f t="shared" si="334"/>
        <v>0</v>
      </c>
      <c r="W117" s="140">
        <f t="shared" si="334"/>
        <v>0</v>
      </c>
      <c r="X117" s="140">
        <f t="shared" si="334"/>
        <v>0</v>
      </c>
      <c r="Y117" s="140">
        <f t="shared" si="334"/>
        <v>0</v>
      </c>
      <c r="Z117" s="140">
        <f t="shared" si="334"/>
        <v>0</v>
      </c>
      <c r="AA117" s="140">
        <f t="shared" si="334"/>
        <v>0</v>
      </c>
      <c r="AB117" s="140">
        <f t="shared" si="334"/>
        <v>0</v>
      </c>
      <c r="AC117" s="140">
        <f t="shared" si="334"/>
        <v>0</v>
      </c>
      <c r="AD117" s="140">
        <f t="shared" si="334"/>
        <v>0</v>
      </c>
      <c r="AE117" s="140">
        <f t="shared" si="334"/>
        <v>0</v>
      </c>
      <c r="AF117" s="140">
        <f t="shared" si="334"/>
        <v>0</v>
      </c>
      <c r="AG117" s="140">
        <f>$F117/12</f>
        <v>0</v>
      </c>
      <c r="AH117" s="140">
        <f t="shared" si="335"/>
        <v>0</v>
      </c>
      <c r="AI117" s="140">
        <f t="shared" si="335"/>
        <v>0</v>
      </c>
      <c r="AJ117" s="140">
        <f t="shared" si="335"/>
        <v>0</v>
      </c>
      <c r="AK117" s="140">
        <f t="shared" si="335"/>
        <v>0</v>
      </c>
      <c r="AL117" s="140">
        <f t="shared" si="335"/>
        <v>0</v>
      </c>
      <c r="AM117" s="140">
        <f t="shared" si="335"/>
        <v>0</v>
      </c>
      <c r="AN117" s="140">
        <f t="shared" si="335"/>
        <v>0</v>
      </c>
      <c r="AO117" s="140">
        <f t="shared" si="335"/>
        <v>0</v>
      </c>
      <c r="AP117" s="140">
        <f t="shared" si="335"/>
        <v>0</v>
      </c>
      <c r="AQ117" s="140">
        <f t="shared" si="335"/>
        <v>0</v>
      </c>
      <c r="AR117" s="392">
        <f t="shared" si="335"/>
        <v>0</v>
      </c>
      <c r="AS117" s="409">
        <f>$G117/12</f>
        <v>3657.9666666666621</v>
      </c>
      <c r="AT117" s="392">
        <f t="shared" si="336"/>
        <v>3657.9666666666621</v>
      </c>
      <c r="AU117" s="392">
        <f t="shared" si="336"/>
        <v>3657.9666666666621</v>
      </c>
      <c r="AV117" s="392">
        <f t="shared" si="336"/>
        <v>3657.9666666666621</v>
      </c>
      <c r="AW117" s="392">
        <f t="shared" si="336"/>
        <v>3657.9666666666621</v>
      </c>
      <c r="AX117" s="392">
        <f t="shared" si="336"/>
        <v>3657.9666666666621</v>
      </c>
      <c r="AY117" s="392">
        <f t="shared" si="336"/>
        <v>3657.9666666666621</v>
      </c>
      <c r="AZ117" s="392">
        <f t="shared" si="336"/>
        <v>3657.9666666666621</v>
      </c>
      <c r="BA117" s="392">
        <f t="shared" si="336"/>
        <v>3657.9666666666621</v>
      </c>
      <c r="BB117" s="392">
        <f t="shared" si="336"/>
        <v>3657.9666666666621</v>
      </c>
      <c r="BC117" s="392">
        <f t="shared" si="336"/>
        <v>3657.9666666666621</v>
      </c>
      <c r="BD117" s="392">
        <f t="shared" si="336"/>
        <v>3657.9666666666621</v>
      </c>
    </row>
    <row r="118" spans="1:61" s="3" customFormat="1" ht="23" customHeight="1">
      <c r="A118" s="74"/>
      <c r="B118" s="235" t="s">
        <v>64</v>
      </c>
      <c r="C118" s="331"/>
      <c r="D118" s="279">
        <f>I118+J118+K118+L118+M118+N118+O118+P118+Q118+R118+S118+T118</f>
        <v>0</v>
      </c>
      <c r="E118" s="279">
        <f>U118+V118+W118+X118+Y118+Z118+AA118+AB118+AC118+AD118+AE118+AF118</f>
        <v>0</v>
      </c>
      <c r="F118" s="300">
        <f>AG118+AH118+AI118+AJ118+AK118+AL118+AM118+AN118+AO118+AP118+AQ118+AR118</f>
        <v>0</v>
      </c>
      <c r="G118" s="300">
        <f t="shared" ref="G118" si="337">AS118+AT118+AU118+AV118+AW118+AX118+AY118+AZ118+BA118+BB118+BC118+BD118</f>
        <v>49613.599999999926</v>
      </c>
      <c r="H118" s="117"/>
      <c r="I118" s="390">
        <f>SUM(I116:I117)</f>
        <v>0</v>
      </c>
      <c r="J118" s="280">
        <f t="shared" ref="J118:AS118" si="338">SUM(J116:J117)</f>
        <v>0</v>
      </c>
      <c r="K118" s="280">
        <f t="shared" si="338"/>
        <v>0</v>
      </c>
      <c r="L118" s="280">
        <f t="shared" si="338"/>
        <v>0</v>
      </c>
      <c r="M118" s="280">
        <f t="shared" si="338"/>
        <v>0</v>
      </c>
      <c r="N118" s="280">
        <f t="shared" si="338"/>
        <v>0</v>
      </c>
      <c r="O118" s="280">
        <f t="shared" si="338"/>
        <v>0</v>
      </c>
      <c r="P118" s="280">
        <f t="shared" si="338"/>
        <v>0</v>
      </c>
      <c r="Q118" s="280">
        <f t="shared" si="338"/>
        <v>0</v>
      </c>
      <c r="R118" s="280">
        <f t="shared" si="338"/>
        <v>0</v>
      </c>
      <c r="S118" s="280">
        <f t="shared" si="338"/>
        <v>0</v>
      </c>
      <c r="T118" s="280">
        <f t="shared" si="338"/>
        <v>0</v>
      </c>
      <c r="U118" s="280">
        <f t="shared" si="338"/>
        <v>0</v>
      </c>
      <c r="V118" s="280">
        <f t="shared" si="338"/>
        <v>0</v>
      </c>
      <c r="W118" s="280">
        <f t="shared" si="338"/>
        <v>0</v>
      </c>
      <c r="X118" s="280">
        <f t="shared" si="338"/>
        <v>0</v>
      </c>
      <c r="Y118" s="280">
        <f t="shared" si="338"/>
        <v>0</v>
      </c>
      <c r="Z118" s="280">
        <f t="shared" si="338"/>
        <v>0</v>
      </c>
      <c r="AA118" s="280">
        <f t="shared" si="338"/>
        <v>0</v>
      </c>
      <c r="AB118" s="280">
        <f t="shared" si="338"/>
        <v>0</v>
      </c>
      <c r="AC118" s="280">
        <f t="shared" si="338"/>
        <v>0</v>
      </c>
      <c r="AD118" s="280">
        <f t="shared" si="338"/>
        <v>0</v>
      </c>
      <c r="AE118" s="280">
        <f t="shared" si="338"/>
        <v>0</v>
      </c>
      <c r="AF118" s="280">
        <f t="shared" si="338"/>
        <v>0</v>
      </c>
      <c r="AG118" s="280">
        <f t="shared" si="338"/>
        <v>0</v>
      </c>
      <c r="AH118" s="280">
        <f t="shared" si="338"/>
        <v>0</v>
      </c>
      <c r="AI118" s="280">
        <f t="shared" si="338"/>
        <v>0</v>
      </c>
      <c r="AJ118" s="280">
        <f t="shared" si="338"/>
        <v>0</v>
      </c>
      <c r="AK118" s="280">
        <f t="shared" si="338"/>
        <v>0</v>
      </c>
      <c r="AL118" s="280">
        <f t="shared" si="338"/>
        <v>0</v>
      </c>
      <c r="AM118" s="280">
        <f t="shared" si="338"/>
        <v>0</v>
      </c>
      <c r="AN118" s="280">
        <f t="shared" si="338"/>
        <v>0</v>
      </c>
      <c r="AO118" s="280">
        <f t="shared" si="338"/>
        <v>0</v>
      </c>
      <c r="AP118" s="280">
        <f t="shared" si="338"/>
        <v>0</v>
      </c>
      <c r="AQ118" s="280">
        <f t="shared" si="338"/>
        <v>0</v>
      </c>
      <c r="AR118" s="322">
        <f t="shared" si="338"/>
        <v>0</v>
      </c>
      <c r="AS118" s="322">
        <f t="shared" si="338"/>
        <v>4134.4666666666617</v>
      </c>
      <c r="AT118" s="322">
        <f t="shared" ref="AT118" si="339">SUM(AT116:AT117)</f>
        <v>4134.4666666666617</v>
      </c>
      <c r="AU118" s="322">
        <f t="shared" ref="AU118" si="340">SUM(AU116:AU117)</f>
        <v>4134.4666666666617</v>
      </c>
      <c r="AV118" s="322">
        <f t="shared" ref="AV118" si="341">SUM(AV116:AV117)</f>
        <v>4134.4666666666617</v>
      </c>
      <c r="AW118" s="322">
        <f t="shared" ref="AW118" si="342">SUM(AW116:AW117)</f>
        <v>4134.4666666666617</v>
      </c>
      <c r="AX118" s="322">
        <f t="shared" ref="AX118" si="343">SUM(AX116:AX117)</f>
        <v>4134.4666666666617</v>
      </c>
      <c r="AY118" s="322">
        <f t="shared" ref="AY118" si="344">SUM(AY116:AY117)</f>
        <v>4134.4666666666617</v>
      </c>
      <c r="AZ118" s="322">
        <f t="shared" ref="AZ118" si="345">SUM(AZ116:AZ117)</f>
        <v>4134.4666666666617</v>
      </c>
      <c r="BA118" s="322">
        <f t="shared" ref="BA118" si="346">SUM(BA116:BA117)</f>
        <v>4134.4666666666617</v>
      </c>
      <c r="BB118" s="322">
        <f t="shared" ref="BB118" si="347">SUM(BB116:BB117)</f>
        <v>4134.4666666666617</v>
      </c>
      <c r="BC118" s="322">
        <f t="shared" ref="BC118" si="348">SUM(BC116:BC117)</f>
        <v>4134.4666666666617</v>
      </c>
      <c r="BD118" s="322">
        <f t="shared" ref="BD118" si="349">SUM(BD116:BD117)</f>
        <v>4134.4666666666617</v>
      </c>
    </row>
    <row r="119" spans="1:61" s="52" customFormat="1" ht="23" customHeight="1">
      <c r="A119" s="118"/>
      <c r="B119" s="206" t="s">
        <v>90</v>
      </c>
      <c r="C119" s="54"/>
      <c r="D119" s="53" t="str">
        <f>IFERROR(D118/D$27,"-")</f>
        <v>-</v>
      </c>
      <c r="E119" s="53">
        <f>IFERROR(E118/E$27,"-")</f>
        <v>0</v>
      </c>
      <c r="F119" s="55">
        <f>IFERROR(F118/F$27,"-")</f>
        <v>0</v>
      </c>
      <c r="G119" s="55">
        <f>IFERROR(G118/G$27,"-")</f>
        <v>6.0760026942624355E-2</v>
      </c>
      <c r="H119" s="118"/>
      <c r="I119" s="53" t="str">
        <f>IFERROR(I118/I$27,"-")</f>
        <v>-</v>
      </c>
      <c r="J119" s="53" t="str">
        <f t="shared" ref="J119" si="350">IFERROR(J118/J$27,"-")</f>
        <v>-</v>
      </c>
      <c r="K119" s="53" t="str">
        <f t="shared" ref="K119" si="351">IFERROR(K118/K$27,"-")</f>
        <v>-</v>
      </c>
      <c r="L119" s="53" t="str">
        <f t="shared" ref="L119" si="352">IFERROR(L118/L$27,"-")</f>
        <v>-</v>
      </c>
      <c r="M119" s="53" t="str">
        <f t="shared" ref="M119" si="353">IFERROR(M118/M$27,"-")</f>
        <v>-</v>
      </c>
      <c r="N119" s="53" t="str">
        <f t="shared" ref="N119" si="354">IFERROR(N118/N$27,"-")</f>
        <v>-</v>
      </c>
      <c r="O119" s="53" t="str">
        <f t="shared" ref="O119" si="355">IFERROR(O118/O$27,"-")</f>
        <v>-</v>
      </c>
      <c r="P119" s="53" t="str">
        <f t="shared" ref="P119" si="356">IFERROR(P118/P$27,"-")</f>
        <v>-</v>
      </c>
      <c r="Q119" s="53" t="str">
        <f t="shared" ref="Q119" si="357">IFERROR(Q118/Q$27,"-")</f>
        <v>-</v>
      </c>
      <c r="R119" s="53" t="str">
        <f t="shared" ref="R119" si="358">IFERROR(R118/R$27,"-")</f>
        <v>-</v>
      </c>
      <c r="S119" s="53" t="str">
        <f t="shared" ref="S119" si="359">IFERROR(S118/S$27,"-")</f>
        <v>-</v>
      </c>
      <c r="T119" s="53" t="str">
        <f t="shared" ref="T119" si="360">IFERROR(T118/T$27,"-")</f>
        <v>-</v>
      </c>
      <c r="U119" s="53">
        <f t="shared" ref="U119" si="361">IFERROR(U118/U$27,"-")</f>
        <v>0</v>
      </c>
      <c r="V119" s="53">
        <f t="shared" ref="V119" si="362">IFERROR(V118/V$27,"-")</f>
        <v>0</v>
      </c>
      <c r="W119" s="53">
        <f t="shared" ref="W119" si="363">IFERROR(W118/W$27,"-")</f>
        <v>0</v>
      </c>
      <c r="X119" s="53">
        <f t="shared" ref="X119" si="364">IFERROR(X118/X$27,"-")</f>
        <v>0</v>
      </c>
      <c r="Y119" s="53">
        <f t="shared" ref="Y119" si="365">IFERROR(Y118/Y$27,"-")</f>
        <v>0</v>
      </c>
      <c r="Z119" s="53">
        <f t="shared" ref="Z119" si="366">IFERROR(Z118/Z$27,"-")</f>
        <v>0</v>
      </c>
      <c r="AA119" s="53">
        <f t="shared" ref="AA119" si="367">IFERROR(AA118/AA$27,"-")</f>
        <v>0</v>
      </c>
      <c r="AB119" s="53">
        <f t="shared" ref="AB119" si="368">IFERROR(AB118/AB$27,"-")</f>
        <v>0</v>
      </c>
      <c r="AC119" s="53">
        <f t="shared" ref="AC119" si="369">IFERROR(AC118/AC$27,"-")</f>
        <v>0</v>
      </c>
      <c r="AD119" s="53">
        <f t="shared" ref="AD119" si="370">IFERROR(AD118/AD$27,"-")</f>
        <v>0</v>
      </c>
      <c r="AE119" s="53">
        <f t="shared" ref="AE119" si="371">IFERROR(AE118/AE$27,"-")</f>
        <v>0</v>
      </c>
      <c r="AF119" s="53">
        <f t="shared" ref="AF119" si="372">IFERROR(AF118/AF$27,"-")</f>
        <v>0</v>
      </c>
      <c r="AG119" s="53">
        <f t="shared" ref="AG119" si="373">IFERROR(AG118/AG$27,"-")</f>
        <v>0</v>
      </c>
      <c r="AH119" s="53">
        <f t="shared" ref="AH119" si="374">IFERROR(AH118/AH$27,"-")</f>
        <v>0</v>
      </c>
      <c r="AI119" s="53">
        <f t="shared" ref="AI119" si="375">IFERROR(AI118/AI$27,"-")</f>
        <v>0</v>
      </c>
      <c r="AJ119" s="53">
        <f t="shared" ref="AJ119" si="376">IFERROR(AJ118/AJ$27,"-")</f>
        <v>0</v>
      </c>
      <c r="AK119" s="53">
        <f t="shared" ref="AK119" si="377">IFERROR(AK118/AK$27,"-")</f>
        <v>0</v>
      </c>
      <c r="AL119" s="53">
        <f t="shared" ref="AL119" si="378">IFERROR(AL118/AL$27,"-")</f>
        <v>0</v>
      </c>
      <c r="AM119" s="53">
        <f t="shared" ref="AM119" si="379">IFERROR(AM118/AM$27,"-")</f>
        <v>0</v>
      </c>
      <c r="AN119" s="53">
        <f t="shared" ref="AN119" si="380">IFERROR(AN118/AN$27,"-")</f>
        <v>0</v>
      </c>
      <c r="AO119" s="53">
        <f t="shared" ref="AO119" si="381">IFERROR(AO118/AO$27,"-")</f>
        <v>0</v>
      </c>
      <c r="AP119" s="53">
        <f t="shared" ref="AP119" si="382">IFERROR(AP118/AP$27,"-")</f>
        <v>0</v>
      </c>
      <c r="AQ119" s="53">
        <f t="shared" ref="AQ119" si="383">IFERROR(AQ118/AQ$27,"-")</f>
        <v>0</v>
      </c>
      <c r="AR119" s="55">
        <f t="shared" ref="AR119:AS119" si="384">IFERROR(AR118/AR$27,"-")</f>
        <v>0</v>
      </c>
      <c r="AS119" s="55">
        <f t="shared" si="384"/>
        <v>6.076002694262439E-2</v>
      </c>
      <c r="AT119" s="55">
        <f t="shared" ref="AT119" si="385">IFERROR(AT118/AT$27,"-")</f>
        <v>6.076002694262439E-2</v>
      </c>
      <c r="AU119" s="55">
        <f t="shared" ref="AU119" si="386">IFERROR(AU118/AU$27,"-")</f>
        <v>6.076002694262439E-2</v>
      </c>
      <c r="AV119" s="55">
        <f t="shared" ref="AV119" si="387">IFERROR(AV118/AV$27,"-")</f>
        <v>6.076002694262439E-2</v>
      </c>
      <c r="AW119" s="55">
        <f t="shared" ref="AW119" si="388">IFERROR(AW118/AW$27,"-")</f>
        <v>6.076002694262439E-2</v>
      </c>
      <c r="AX119" s="55">
        <f t="shared" ref="AX119" si="389">IFERROR(AX118/AX$27,"-")</f>
        <v>6.076002694262439E-2</v>
      </c>
      <c r="AY119" s="55">
        <f t="shared" ref="AY119" si="390">IFERROR(AY118/AY$27,"-")</f>
        <v>6.076002694262439E-2</v>
      </c>
      <c r="AZ119" s="55">
        <f t="shared" ref="AZ119" si="391">IFERROR(AZ118/AZ$27,"-")</f>
        <v>6.076002694262439E-2</v>
      </c>
      <c r="BA119" s="55">
        <f t="shared" ref="BA119" si="392">IFERROR(BA118/BA$27,"-")</f>
        <v>6.076002694262439E-2</v>
      </c>
      <c r="BB119" s="55">
        <f t="shared" ref="BB119" si="393">IFERROR(BB118/BB$27,"-")</f>
        <v>6.076002694262439E-2</v>
      </c>
      <c r="BC119" s="55">
        <f t="shared" ref="BC119" si="394">IFERROR(BC118/BC$27,"-")</f>
        <v>6.076002694262439E-2</v>
      </c>
      <c r="BD119" s="55">
        <f t="shared" ref="BD119" si="395">IFERROR(BD118/BD$27,"-")</f>
        <v>6.076002694262439E-2</v>
      </c>
    </row>
    <row r="120" spans="1:61" s="52" customFormat="1" ht="23" customHeight="1">
      <c r="A120" s="118"/>
      <c r="B120" s="123"/>
      <c r="C120" s="56"/>
      <c r="D120" s="56"/>
      <c r="E120" s="56"/>
      <c r="F120" s="56"/>
      <c r="G120" s="56"/>
      <c r="H120" s="12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</row>
    <row r="121" spans="1:61" ht="24" thickBot="1"/>
    <row r="122" spans="1:61" s="3" customFormat="1" ht="25" customHeight="1" thickTop="1">
      <c r="A122" s="14" t="s">
        <v>54</v>
      </c>
      <c r="B122" s="175" t="s">
        <v>13</v>
      </c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</row>
    <row r="123" spans="1:61" s="3" customFormat="1" ht="23" customHeight="1">
      <c r="A123" s="6"/>
      <c r="B123" s="4"/>
      <c r="C123" s="27"/>
      <c r="D123" s="27"/>
      <c r="E123" s="27"/>
      <c r="F123" s="177"/>
      <c r="G123" s="177"/>
      <c r="H123" s="177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9"/>
      <c r="AK123" s="179"/>
      <c r="AL123" s="179"/>
      <c r="AM123" s="179"/>
      <c r="AN123" s="179"/>
      <c r="AO123" s="179"/>
      <c r="AP123" s="179"/>
      <c r="AQ123" s="179"/>
      <c r="AR123" s="179"/>
      <c r="AS123" s="179"/>
      <c r="AT123" s="179"/>
      <c r="AU123" s="179"/>
      <c r="AV123" s="179"/>
      <c r="AW123" s="179"/>
      <c r="AX123" s="179"/>
      <c r="AY123" s="179"/>
      <c r="AZ123" s="179"/>
      <c r="BA123" s="179"/>
      <c r="BB123" s="179"/>
      <c r="BC123" s="179"/>
      <c r="BD123" s="179"/>
      <c r="BE123" s="179"/>
      <c r="BF123" s="179"/>
      <c r="BG123" s="179"/>
      <c r="BH123" s="179"/>
    </row>
    <row r="124" spans="1:61" s="3" customFormat="1" ht="23" customHeight="1" thickBot="1">
      <c r="A124" s="1"/>
      <c r="B124" s="11" t="s">
        <v>14</v>
      </c>
      <c r="C124" s="11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61" s="3" customFormat="1" ht="23" customHeight="1">
      <c r="A125" s="74"/>
      <c r="B125" s="153" t="s">
        <v>86</v>
      </c>
      <c r="C125" s="113"/>
      <c r="D125" s="197"/>
      <c r="E125" s="197">
        <v>17000</v>
      </c>
      <c r="F125" s="197"/>
      <c r="G125" s="197"/>
      <c r="H125" s="74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</row>
    <row r="126" spans="1:61" s="3" customFormat="1" ht="23" customHeight="1">
      <c r="A126" s="74"/>
      <c r="B126" s="153" t="s">
        <v>230</v>
      </c>
      <c r="C126" s="113"/>
      <c r="D126" s="197"/>
      <c r="E126" s="197">
        <v>20000</v>
      </c>
      <c r="F126" s="197">
        <v>10000</v>
      </c>
      <c r="G126" s="197">
        <v>10000</v>
      </c>
      <c r="H126" s="74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</row>
    <row r="127" spans="1:61" s="3" customFormat="1" ht="17" customHeight="1">
      <c r="A127" s="6"/>
      <c r="B127" s="4"/>
      <c r="C127" s="27"/>
      <c r="D127" s="177"/>
      <c r="E127" s="177"/>
      <c r="F127" s="177"/>
      <c r="G127" s="177"/>
      <c r="H127" s="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9"/>
      <c r="AY127" s="179"/>
      <c r="AZ127" s="179"/>
      <c r="BA127" s="179"/>
      <c r="BB127" s="179"/>
      <c r="BC127" s="179"/>
      <c r="BD127" s="179"/>
    </row>
    <row r="128" spans="1:61" s="24" customFormat="1" ht="22" customHeight="1">
      <c r="A128" s="113"/>
      <c r="B128" s="355" t="str">
        <f>B125</f>
        <v>Site Web</v>
      </c>
      <c r="C128" s="350"/>
      <c r="D128" s="260">
        <f>I128+J128+K128+L128+M128+N128+O128+P128+Q128+R128+S128+T128</f>
        <v>0</v>
      </c>
      <c r="E128" s="260">
        <f>U128+V128+W128+X128+Y128+Z128+AA128+AB128+AC128+AD128+AE128+AF128</f>
        <v>17000</v>
      </c>
      <c r="F128" s="269">
        <f>AG128+AH128+AI128+AJ128+AK128+AL128+AM128+AN128+AO128+AP128+AQ128+AR128</f>
        <v>0</v>
      </c>
      <c r="G128" s="269">
        <f t="shared" ref="G128:G130" si="396">AS128+AT128+AU128+AV128+AW128+AX128+AY128+AZ128+BA128+BB128+BC128+BD128</f>
        <v>0</v>
      </c>
      <c r="H128" s="135"/>
      <c r="I128" s="405">
        <f t="shared" ref="I128:T129" si="397">$D125/12</f>
        <v>0</v>
      </c>
      <c r="J128" s="364">
        <f t="shared" si="397"/>
        <v>0</v>
      </c>
      <c r="K128" s="364">
        <f t="shared" si="397"/>
        <v>0</v>
      </c>
      <c r="L128" s="364">
        <f t="shared" si="397"/>
        <v>0</v>
      </c>
      <c r="M128" s="364">
        <f t="shared" si="397"/>
        <v>0</v>
      </c>
      <c r="N128" s="364">
        <f t="shared" si="397"/>
        <v>0</v>
      </c>
      <c r="O128" s="364">
        <f t="shared" si="397"/>
        <v>0</v>
      </c>
      <c r="P128" s="364">
        <f t="shared" si="397"/>
        <v>0</v>
      </c>
      <c r="Q128" s="364">
        <f t="shared" si="397"/>
        <v>0</v>
      </c>
      <c r="R128" s="364">
        <f t="shared" si="397"/>
        <v>0</v>
      </c>
      <c r="S128" s="364">
        <f t="shared" si="397"/>
        <v>0</v>
      </c>
      <c r="T128" s="364">
        <f t="shared" si="397"/>
        <v>0</v>
      </c>
      <c r="U128" s="404">
        <f>E125</f>
        <v>17000</v>
      </c>
      <c r="V128" s="260">
        <v>0</v>
      </c>
      <c r="W128" s="260">
        <v>0</v>
      </c>
      <c r="X128" s="260">
        <v>0</v>
      </c>
      <c r="Y128" s="260">
        <v>0</v>
      </c>
      <c r="Z128" s="260">
        <v>0</v>
      </c>
      <c r="AA128" s="260">
        <v>0</v>
      </c>
      <c r="AB128" s="260">
        <v>0</v>
      </c>
      <c r="AC128" s="260">
        <v>0</v>
      </c>
      <c r="AD128" s="260">
        <v>0</v>
      </c>
      <c r="AE128" s="260">
        <v>0</v>
      </c>
      <c r="AF128" s="260">
        <v>0</v>
      </c>
      <c r="AG128" s="404">
        <v>0</v>
      </c>
      <c r="AH128" s="260">
        <v>0</v>
      </c>
      <c r="AI128" s="260">
        <v>0</v>
      </c>
      <c r="AJ128" s="260">
        <v>0</v>
      </c>
      <c r="AK128" s="260">
        <v>0</v>
      </c>
      <c r="AL128" s="260">
        <v>0</v>
      </c>
      <c r="AM128" s="260">
        <v>0</v>
      </c>
      <c r="AN128" s="260">
        <v>0</v>
      </c>
      <c r="AO128" s="260">
        <v>0</v>
      </c>
      <c r="AP128" s="260">
        <v>0</v>
      </c>
      <c r="AQ128" s="260">
        <v>0</v>
      </c>
      <c r="AR128" s="269">
        <v>0</v>
      </c>
      <c r="AS128" s="393">
        <v>0</v>
      </c>
      <c r="AT128" s="269">
        <v>0</v>
      </c>
      <c r="AU128" s="269">
        <v>0</v>
      </c>
      <c r="AV128" s="269">
        <v>0</v>
      </c>
      <c r="AW128" s="269">
        <v>0</v>
      </c>
      <c r="AX128" s="269">
        <v>0</v>
      </c>
      <c r="AY128" s="269">
        <v>0</v>
      </c>
      <c r="AZ128" s="269">
        <v>0</v>
      </c>
      <c r="BA128" s="269">
        <v>0</v>
      </c>
      <c r="BB128" s="269">
        <v>0</v>
      </c>
      <c r="BC128" s="269">
        <v>0</v>
      </c>
      <c r="BD128" s="269">
        <v>0</v>
      </c>
    </row>
    <row r="129" spans="1:68" s="24" customFormat="1" ht="22" customHeight="1">
      <c r="A129" s="113"/>
      <c r="B129" s="356" t="str">
        <f>B126</f>
        <v>Mobilier + Matériel Informatique</v>
      </c>
      <c r="C129" s="357"/>
      <c r="D129" s="140">
        <f>I129+J129+K129+L129+M129+N129+O129+P129+Q129+R129+S129+T129</f>
        <v>0</v>
      </c>
      <c r="E129" s="140">
        <f>U129+V129+W129+X129+Y129+Z129+AA129+AB129+AC129+AD129+AE129+AF129</f>
        <v>20000</v>
      </c>
      <c r="F129" s="146">
        <f>AG129+AH129+AI129+AJ129+AK129+AL129+AM129+AN129+AO129+AP129+AQ129+AR129</f>
        <v>10000</v>
      </c>
      <c r="G129" s="146">
        <f t="shared" si="396"/>
        <v>10000</v>
      </c>
      <c r="H129" s="135"/>
      <c r="I129" s="406">
        <f t="shared" si="397"/>
        <v>0</v>
      </c>
      <c r="J129" s="367">
        <f t="shared" si="397"/>
        <v>0</v>
      </c>
      <c r="K129" s="367">
        <f t="shared" si="397"/>
        <v>0</v>
      </c>
      <c r="L129" s="367">
        <f t="shared" si="397"/>
        <v>0</v>
      </c>
      <c r="M129" s="367">
        <f t="shared" si="397"/>
        <v>0</v>
      </c>
      <c r="N129" s="367">
        <f t="shared" si="397"/>
        <v>0</v>
      </c>
      <c r="O129" s="367">
        <f t="shared" si="397"/>
        <v>0</v>
      </c>
      <c r="P129" s="367">
        <f t="shared" si="397"/>
        <v>0</v>
      </c>
      <c r="Q129" s="367">
        <f t="shared" si="397"/>
        <v>0</v>
      </c>
      <c r="R129" s="367">
        <f t="shared" si="397"/>
        <v>0</v>
      </c>
      <c r="S129" s="367">
        <f t="shared" si="397"/>
        <v>0</v>
      </c>
      <c r="T129" s="367">
        <f t="shared" si="397"/>
        <v>0</v>
      </c>
      <c r="U129" s="121">
        <f>E126</f>
        <v>20000</v>
      </c>
      <c r="V129" s="140">
        <v>0</v>
      </c>
      <c r="W129" s="140">
        <v>0</v>
      </c>
      <c r="X129" s="140">
        <v>0</v>
      </c>
      <c r="Y129" s="140">
        <v>0</v>
      </c>
      <c r="Z129" s="140">
        <v>0</v>
      </c>
      <c r="AA129" s="140">
        <v>0</v>
      </c>
      <c r="AB129" s="140">
        <v>0</v>
      </c>
      <c r="AC129" s="140">
        <v>0</v>
      </c>
      <c r="AD129" s="140">
        <v>0</v>
      </c>
      <c r="AE129" s="140">
        <v>0</v>
      </c>
      <c r="AF129" s="140">
        <v>0</v>
      </c>
      <c r="AG129" s="121">
        <f>F126</f>
        <v>10000</v>
      </c>
      <c r="AH129" s="140">
        <v>0</v>
      </c>
      <c r="AI129" s="140">
        <v>0</v>
      </c>
      <c r="AJ129" s="140">
        <v>0</v>
      </c>
      <c r="AK129" s="140">
        <v>0</v>
      </c>
      <c r="AL129" s="140">
        <v>0</v>
      </c>
      <c r="AM129" s="140">
        <v>0</v>
      </c>
      <c r="AN129" s="140">
        <v>0</v>
      </c>
      <c r="AO129" s="140">
        <v>0</v>
      </c>
      <c r="AP129" s="140">
        <v>0</v>
      </c>
      <c r="AQ129" s="140">
        <v>0</v>
      </c>
      <c r="AR129" s="146">
        <v>0</v>
      </c>
      <c r="AS129" s="408">
        <f>G126</f>
        <v>10000</v>
      </c>
      <c r="AT129" s="146">
        <v>0</v>
      </c>
      <c r="AU129" s="146">
        <v>0</v>
      </c>
      <c r="AV129" s="146">
        <v>0</v>
      </c>
      <c r="AW129" s="146">
        <v>0</v>
      </c>
      <c r="AX129" s="146">
        <v>0</v>
      </c>
      <c r="AY129" s="146">
        <v>0</v>
      </c>
      <c r="AZ129" s="146">
        <v>0</v>
      </c>
      <c r="BA129" s="146">
        <v>0</v>
      </c>
      <c r="BB129" s="146">
        <v>0</v>
      </c>
      <c r="BC129" s="146">
        <v>0</v>
      </c>
      <c r="BD129" s="146">
        <v>0</v>
      </c>
    </row>
    <row r="130" spans="1:68" s="3" customFormat="1" ht="23" customHeight="1">
      <c r="A130" s="74"/>
      <c r="B130" s="235" t="s">
        <v>32</v>
      </c>
      <c r="C130" s="331"/>
      <c r="D130" s="279">
        <f>I130+J130+K130+L130+M130+N130+O130+P130+Q130+R130+S130+T130</f>
        <v>0</v>
      </c>
      <c r="E130" s="279">
        <f>U130+V130+W130+X130+Y130+Z130+AA130+AB130+AC130+AD130+AE130+AF130</f>
        <v>37000</v>
      </c>
      <c r="F130" s="300">
        <f>AG130+AH130+AI130+AJ130+AK130+AL130+AM130+AN130+AO130+AP130+AQ130+AR130</f>
        <v>10000</v>
      </c>
      <c r="G130" s="300">
        <f t="shared" si="396"/>
        <v>10000</v>
      </c>
      <c r="H130" s="117"/>
      <c r="I130" s="71">
        <f t="shared" ref="I130:AF130" si="398">SUM(I128:I129)</f>
        <v>0</v>
      </c>
      <c r="J130" s="71">
        <f t="shared" si="398"/>
        <v>0</v>
      </c>
      <c r="K130" s="71">
        <f t="shared" si="398"/>
        <v>0</v>
      </c>
      <c r="L130" s="71">
        <f t="shared" si="398"/>
        <v>0</v>
      </c>
      <c r="M130" s="71">
        <f t="shared" si="398"/>
        <v>0</v>
      </c>
      <c r="N130" s="71">
        <f t="shared" si="398"/>
        <v>0</v>
      </c>
      <c r="O130" s="71">
        <f t="shared" si="398"/>
        <v>0</v>
      </c>
      <c r="P130" s="71">
        <f t="shared" si="398"/>
        <v>0</v>
      </c>
      <c r="Q130" s="71">
        <f t="shared" si="398"/>
        <v>0</v>
      </c>
      <c r="R130" s="71">
        <f t="shared" si="398"/>
        <v>0</v>
      </c>
      <c r="S130" s="71">
        <f t="shared" si="398"/>
        <v>0</v>
      </c>
      <c r="T130" s="71">
        <f t="shared" si="398"/>
        <v>0</v>
      </c>
      <c r="U130" s="71">
        <f>SUM(U128:U129)</f>
        <v>37000</v>
      </c>
      <c r="V130" s="71">
        <f t="shared" si="398"/>
        <v>0</v>
      </c>
      <c r="W130" s="71">
        <f t="shared" si="398"/>
        <v>0</v>
      </c>
      <c r="X130" s="71">
        <f t="shared" si="398"/>
        <v>0</v>
      </c>
      <c r="Y130" s="71">
        <f t="shared" si="398"/>
        <v>0</v>
      </c>
      <c r="Z130" s="71">
        <f t="shared" si="398"/>
        <v>0</v>
      </c>
      <c r="AA130" s="71">
        <f t="shared" si="398"/>
        <v>0</v>
      </c>
      <c r="AB130" s="71">
        <f t="shared" si="398"/>
        <v>0</v>
      </c>
      <c r="AC130" s="71">
        <f t="shared" si="398"/>
        <v>0</v>
      </c>
      <c r="AD130" s="71">
        <f t="shared" si="398"/>
        <v>0</v>
      </c>
      <c r="AE130" s="71">
        <f t="shared" si="398"/>
        <v>0</v>
      </c>
      <c r="AF130" s="71">
        <f t="shared" si="398"/>
        <v>0</v>
      </c>
      <c r="AG130" s="71">
        <f>SUM(AG128:AG129)</f>
        <v>10000</v>
      </c>
      <c r="AH130" s="71">
        <f t="shared" ref="AH130:AS130" si="399">SUM(AH128:AH129)</f>
        <v>0</v>
      </c>
      <c r="AI130" s="71">
        <f t="shared" si="399"/>
        <v>0</v>
      </c>
      <c r="AJ130" s="71">
        <f t="shared" si="399"/>
        <v>0</v>
      </c>
      <c r="AK130" s="71">
        <f t="shared" si="399"/>
        <v>0</v>
      </c>
      <c r="AL130" s="71">
        <f t="shared" si="399"/>
        <v>0</v>
      </c>
      <c r="AM130" s="71">
        <f t="shared" si="399"/>
        <v>0</v>
      </c>
      <c r="AN130" s="71">
        <f t="shared" si="399"/>
        <v>0</v>
      </c>
      <c r="AO130" s="71">
        <f t="shared" si="399"/>
        <v>0</v>
      </c>
      <c r="AP130" s="71">
        <f t="shared" si="399"/>
        <v>0</v>
      </c>
      <c r="AQ130" s="71">
        <f t="shared" si="399"/>
        <v>0</v>
      </c>
      <c r="AR130" s="71">
        <f t="shared" si="399"/>
        <v>0</v>
      </c>
      <c r="AS130" s="71">
        <f t="shared" si="399"/>
        <v>10000</v>
      </c>
      <c r="AT130" s="71">
        <f t="shared" ref="AT130" si="400">SUM(AT128:AT129)</f>
        <v>0</v>
      </c>
      <c r="AU130" s="71">
        <f t="shared" ref="AU130" si="401">SUM(AU128:AU129)</f>
        <v>0</v>
      </c>
      <c r="AV130" s="71">
        <f t="shared" ref="AV130" si="402">SUM(AV128:AV129)</f>
        <v>0</v>
      </c>
      <c r="AW130" s="71">
        <f t="shared" ref="AW130" si="403">SUM(AW128:AW129)</f>
        <v>0</v>
      </c>
      <c r="AX130" s="71">
        <f t="shared" ref="AX130" si="404">SUM(AX128:AX129)</f>
        <v>0</v>
      </c>
      <c r="AY130" s="71">
        <f t="shared" ref="AY130" si="405">SUM(AY128:AY129)</f>
        <v>0</v>
      </c>
      <c r="AZ130" s="71">
        <f t="shared" ref="AZ130" si="406">SUM(AZ128:AZ129)</f>
        <v>0</v>
      </c>
      <c r="BA130" s="71">
        <f t="shared" ref="BA130" si="407">SUM(BA128:BA129)</f>
        <v>0</v>
      </c>
      <c r="BB130" s="71">
        <f t="shared" ref="BB130" si="408">SUM(BB128:BB129)</f>
        <v>0</v>
      </c>
      <c r="BC130" s="71">
        <f t="shared" ref="BC130" si="409">SUM(BC128:BC129)</f>
        <v>0</v>
      </c>
      <c r="BD130" s="322">
        <f t="shared" ref="BD130" si="410">SUM(BD128:BD129)</f>
        <v>0</v>
      </c>
    </row>
    <row r="131" spans="1:68" s="52" customFormat="1" ht="23" customHeight="1">
      <c r="A131" s="118"/>
      <c r="B131" s="206" t="s">
        <v>90</v>
      </c>
      <c r="C131" s="54"/>
      <c r="D131" s="53" t="str">
        <f>IFERROR(D130/D$27,"-")</f>
        <v>-</v>
      </c>
      <c r="E131" s="53">
        <f>IFERROR(E130/E$27,"-")</f>
        <v>0.31276415891800519</v>
      </c>
      <c r="F131" s="55">
        <f>IFERROR(F130/F$27,"-")</f>
        <v>2.4390838800946373E-2</v>
      </c>
      <c r="G131" s="55">
        <f>IFERROR(G130/G$27,"-")</f>
        <v>1.224664748025228E-2</v>
      </c>
      <c r="H131" s="118"/>
      <c r="I131" s="325"/>
      <c r="J131" s="325"/>
      <c r="K131" s="325"/>
      <c r="L131" s="325"/>
      <c r="M131" s="325"/>
      <c r="N131" s="325"/>
      <c r="O131" s="325"/>
      <c r="P131" s="325"/>
      <c r="Q131" s="325"/>
      <c r="R131" s="325"/>
      <c r="S131" s="325"/>
      <c r="T131" s="325"/>
      <c r="U131" s="325"/>
      <c r="V131" s="325"/>
      <c r="W131" s="325"/>
      <c r="X131" s="325"/>
      <c r="Y131" s="325"/>
      <c r="Z131" s="325"/>
      <c r="AA131" s="325"/>
      <c r="AB131" s="325"/>
      <c r="AC131" s="325"/>
      <c r="AD131" s="325"/>
      <c r="AE131" s="325"/>
      <c r="AF131" s="325"/>
      <c r="AG131" s="325"/>
      <c r="AH131" s="325"/>
      <c r="AI131" s="325"/>
      <c r="AJ131" s="325"/>
      <c r="AK131" s="325"/>
      <c r="AL131" s="325"/>
      <c r="AM131" s="325"/>
      <c r="AN131" s="325"/>
      <c r="AO131" s="325"/>
      <c r="AP131" s="325"/>
      <c r="AQ131" s="325"/>
      <c r="AR131" s="325"/>
      <c r="AS131" s="325"/>
      <c r="AT131" s="325"/>
      <c r="AU131" s="325"/>
      <c r="AV131" s="325"/>
      <c r="AW131" s="325"/>
      <c r="AX131" s="325"/>
      <c r="AY131" s="325"/>
      <c r="AZ131" s="325"/>
      <c r="BA131" s="325"/>
      <c r="BB131" s="325"/>
      <c r="BC131" s="325"/>
      <c r="BD131" s="325"/>
    </row>
    <row r="132" spans="1:68" ht="23"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</row>
    <row r="133" spans="1:68" ht="24" thickBot="1"/>
    <row r="134" spans="1:68" s="3" customFormat="1" ht="25" customHeight="1" thickTop="1">
      <c r="A134" s="14" t="s">
        <v>35</v>
      </c>
      <c r="B134" s="175" t="s">
        <v>104</v>
      </c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</row>
    <row r="135" spans="1:68" ht="23"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</row>
    <row r="136" spans="1:68" ht="23" customHeight="1">
      <c r="A136" s="10">
        <v>1</v>
      </c>
      <c r="B136" s="120" t="s">
        <v>56</v>
      </c>
      <c r="C136" s="191"/>
      <c r="D136" s="177"/>
      <c r="E136" s="177"/>
      <c r="F136" s="192"/>
      <c r="G136" s="192"/>
      <c r="H136" s="1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79"/>
      <c r="AZ136" s="179"/>
      <c r="BA136" s="179"/>
      <c r="BB136" s="179"/>
      <c r="BC136" s="179"/>
      <c r="BD136" s="179"/>
    </row>
    <row r="137" spans="1:68" s="3" customFormat="1" ht="23" customHeight="1">
      <c r="A137" s="6"/>
      <c r="B137" s="4"/>
      <c r="C137" s="27"/>
      <c r="D137" s="177"/>
      <c r="E137" s="177"/>
      <c r="F137" s="177"/>
      <c r="G137" s="177"/>
      <c r="H137" s="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9"/>
      <c r="AY137" s="179"/>
      <c r="AZ137" s="179"/>
      <c r="BA137" s="179"/>
      <c r="BB137" s="179"/>
      <c r="BC137" s="179"/>
      <c r="BD137" s="179"/>
    </row>
    <row r="138" spans="1:68" s="3" customFormat="1" ht="23" customHeight="1" thickBot="1">
      <c r="A138" s="1"/>
      <c r="B138" s="11" t="s">
        <v>14</v>
      </c>
      <c r="C138" s="11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68" s="3" customFormat="1" ht="25" customHeight="1">
      <c r="B139" s="153" t="s">
        <v>45</v>
      </c>
      <c r="C139" s="143">
        <v>60</v>
      </c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45"/>
      <c r="BG139" s="145"/>
      <c r="BH139" s="145"/>
      <c r="BI139" s="145"/>
      <c r="BJ139" s="22"/>
      <c r="BK139" s="22"/>
    </row>
    <row r="140" spans="1:68" s="3" customFormat="1" ht="15" customHeight="1">
      <c r="A140" s="6"/>
      <c r="B140" s="4"/>
      <c r="C140" s="27"/>
      <c r="D140" s="177"/>
      <c r="E140" s="177"/>
      <c r="F140" s="177"/>
      <c r="G140" s="177"/>
      <c r="H140" s="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179"/>
      <c r="AT140" s="179"/>
      <c r="AU140" s="179"/>
      <c r="AV140" s="179"/>
      <c r="AW140" s="179"/>
      <c r="AX140" s="179"/>
      <c r="AY140" s="179"/>
      <c r="AZ140" s="179"/>
      <c r="BA140" s="179"/>
      <c r="BB140" s="179"/>
      <c r="BC140" s="179"/>
      <c r="BD140" s="179"/>
    </row>
    <row r="141" spans="1:68" s="24" customFormat="1" ht="25" customHeight="1">
      <c r="B141" s="294" t="s">
        <v>176</v>
      </c>
      <c r="C141" s="295"/>
      <c r="D141" s="296"/>
      <c r="E141" s="296">
        <f>U141+V141+W141+X141+Y141+Z141+AA141+AB141+AC141+AD141+AE141+AF141</f>
        <v>7400.0000000000009</v>
      </c>
      <c r="F141" s="326">
        <f>AG141+AH141+AI141+AJ141+AK141+AL141+AM141+AN141+AO141+AP141+AQ141+AR141</f>
        <v>7400.0000000000009</v>
      </c>
      <c r="G141" s="326">
        <f t="shared" ref="G141" si="411">AS141+AT141+AU141+AV141+AW141+AX141+AY141+AZ141+BA141+BB141+BC141+BD141</f>
        <v>7400.0000000000009</v>
      </c>
      <c r="H141" s="147"/>
      <c r="I141" s="198">
        <v>0</v>
      </c>
      <c r="J141" s="296">
        <v>0</v>
      </c>
      <c r="K141" s="296">
        <v>0</v>
      </c>
      <c r="L141" s="296">
        <v>0</v>
      </c>
      <c r="M141" s="296">
        <v>0</v>
      </c>
      <c r="N141" s="296">
        <v>0</v>
      </c>
      <c r="O141" s="296">
        <v>0</v>
      </c>
      <c r="P141" s="296">
        <v>0</v>
      </c>
      <c r="Q141" s="296">
        <v>0</v>
      </c>
      <c r="R141" s="296">
        <v>0</v>
      </c>
      <c r="S141" s="296">
        <v>0</v>
      </c>
      <c r="T141" s="296">
        <v>0</v>
      </c>
      <c r="U141" s="198">
        <f>$E130/$C139</f>
        <v>616.66666666666663</v>
      </c>
      <c r="V141" s="296">
        <f t="shared" ref="V141:AR141" si="412">$E130/$C139</f>
        <v>616.66666666666663</v>
      </c>
      <c r="W141" s="296">
        <f t="shared" si="412"/>
        <v>616.66666666666663</v>
      </c>
      <c r="X141" s="296">
        <f t="shared" si="412"/>
        <v>616.66666666666663</v>
      </c>
      <c r="Y141" s="296">
        <f t="shared" si="412"/>
        <v>616.66666666666663</v>
      </c>
      <c r="Z141" s="296">
        <f t="shared" si="412"/>
        <v>616.66666666666663</v>
      </c>
      <c r="AA141" s="296">
        <f t="shared" si="412"/>
        <v>616.66666666666663</v>
      </c>
      <c r="AB141" s="296">
        <f t="shared" si="412"/>
        <v>616.66666666666663</v>
      </c>
      <c r="AC141" s="296">
        <f t="shared" si="412"/>
        <v>616.66666666666663</v>
      </c>
      <c r="AD141" s="296">
        <f t="shared" si="412"/>
        <v>616.66666666666663</v>
      </c>
      <c r="AE141" s="296">
        <f t="shared" si="412"/>
        <v>616.66666666666663</v>
      </c>
      <c r="AF141" s="296">
        <f t="shared" si="412"/>
        <v>616.66666666666663</v>
      </c>
      <c r="AG141" s="198">
        <f t="shared" si="412"/>
        <v>616.66666666666663</v>
      </c>
      <c r="AH141" s="296">
        <f t="shared" si="412"/>
        <v>616.66666666666663</v>
      </c>
      <c r="AI141" s="296">
        <f t="shared" si="412"/>
        <v>616.66666666666663</v>
      </c>
      <c r="AJ141" s="296">
        <f t="shared" si="412"/>
        <v>616.66666666666663</v>
      </c>
      <c r="AK141" s="296">
        <f t="shared" si="412"/>
        <v>616.66666666666663</v>
      </c>
      <c r="AL141" s="296">
        <f t="shared" si="412"/>
        <v>616.66666666666663</v>
      </c>
      <c r="AM141" s="296">
        <f t="shared" si="412"/>
        <v>616.66666666666663</v>
      </c>
      <c r="AN141" s="296">
        <f t="shared" si="412"/>
        <v>616.66666666666663</v>
      </c>
      <c r="AO141" s="296">
        <f t="shared" si="412"/>
        <v>616.66666666666663</v>
      </c>
      <c r="AP141" s="296">
        <f t="shared" si="412"/>
        <v>616.66666666666663</v>
      </c>
      <c r="AQ141" s="296">
        <f t="shared" si="412"/>
        <v>616.66666666666663</v>
      </c>
      <c r="AR141" s="326">
        <f t="shared" si="412"/>
        <v>616.66666666666663</v>
      </c>
      <c r="AS141" s="407">
        <f t="shared" ref="AS141:BD141" si="413">$E130/$C139</f>
        <v>616.66666666666663</v>
      </c>
      <c r="AT141" s="326">
        <f t="shared" si="413"/>
        <v>616.66666666666663</v>
      </c>
      <c r="AU141" s="326">
        <f t="shared" si="413"/>
        <v>616.66666666666663</v>
      </c>
      <c r="AV141" s="326">
        <f t="shared" si="413"/>
        <v>616.66666666666663</v>
      </c>
      <c r="AW141" s="326">
        <f t="shared" si="413"/>
        <v>616.66666666666663</v>
      </c>
      <c r="AX141" s="326">
        <f t="shared" si="413"/>
        <v>616.66666666666663</v>
      </c>
      <c r="AY141" s="326">
        <f t="shared" si="413"/>
        <v>616.66666666666663</v>
      </c>
      <c r="AZ141" s="326">
        <f t="shared" si="413"/>
        <v>616.66666666666663</v>
      </c>
      <c r="BA141" s="326">
        <f t="shared" si="413"/>
        <v>616.66666666666663</v>
      </c>
      <c r="BB141" s="326">
        <f t="shared" si="413"/>
        <v>616.66666666666663</v>
      </c>
      <c r="BC141" s="326">
        <f t="shared" si="413"/>
        <v>616.66666666666663</v>
      </c>
      <c r="BD141" s="326">
        <f t="shared" si="413"/>
        <v>616.66666666666663</v>
      </c>
      <c r="BE141" s="147"/>
      <c r="BF141" s="147"/>
      <c r="BG141" s="147"/>
      <c r="BH141" s="147"/>
      <c r="BI141" s="147"/>
      <c r="BJ141" s="147"/>
      <c r="BK141" s="147"/>
      <c r="BL141" s="147"/>
      <c r="BM141" s="147"/>
      <c r="BN141" s="147"/>
      <c r="BO141" s="46"/>
      <c r="BP141" s="46"/>
    </row>
    <row r="142" spans="1:68" s="3" customFormat="1" ht="23" customHeight="1">
      <c r="A142" s="6"/>
      <c r="B142" s="4"/>
      <c r="C142" s="27"/>
      <c r="D142" s="177"/>
      <c r="E142" s="177"/>
      <c r="F142" s="177"/>
      <c r="G142" s="177"/>
      <c r="H142" s="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  <c r="AA142" s="179"/>
      <c r="AB142" s="179"/>
      <c r="AC142" s="179"/>
      <c r="AD142" s="179"/>
      <c r="AE142" s="179"/>
      <c r="AF142" s="179"/>
      <c r="AG142" s="179"/>
      <c r="AH142" s="179"/>
      <c r="AI142" s="179"/>
      <c r="AJ142" s="179"/>
      <c r="AK142" s="179"/>
      <c r="AL142" s="179"/>
      <c r="AM142" s="179"/>
      <c r="AN142" s="179"/>
      <c r="AO142" s="179"/>
      <c r="AP142" s="179"/>
      <c r="AQ142" s="179"/>
      <c r="AR142" s="179"/>
      <c r="AS142" s="179"/>
      <c r="AT142" s="179"/>
      <c r="AU142" s="179"/>
      <c r="AV142" s="179"/>
      <c r="AW142" s="179"/>
      <c r="AX142" s="179"/>
      <c r="AY142" s="179"/>
      <c r="AZ142" s="179"/>
      <c r="BA142" s="179"/>
      <c r="BB142" s="179"/>
      <c r="BC142" s="179"/>
      <c r="BD142" s="179"/>
    </row>
    <row r="143" spans="1:68" ht="23" customHeight="1">
      <c r="A143" s="10">
        <v>2</v>
      </c>
      <c r="B143" s="120" t="s">
        <v>62</v>
      </c>
      <c r="C143" s="191"/>
      <c r="D143" s="177"/>
      <c r="E143" s="177"/>
      <c r="F143" s="192"/>
      <c r="G143" s="192"/>
      <c r="H143" s="1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9"/>
      <c r="AK143" s="179"/>
      <c r="AL143" s="179"/>
      <c r="AM143" s="179"/>
      <c r="AN143" s="179"/>
      <c r="AO143" s="179"/>
      <c r="AP143" s="179"/>
      <c r="AQ143" s="179"/>
      <c r="AR143" s="179"/>
      <c r="AS143" s="179"/>
      <c r="AT143" s="179"/>
      <c r="AU143" s="179"/>
      <c r="AV143" s="179"/>
      <c r="AW143" s="179"/>
      <c r="AX143" s="179"/>
      <c r="AY143" s="179"/>
      <c r="AZ143" s="179"/>
      <c r="BA143" s="179"/>
      <c r="BB143" s="179"/>
      <c r="BC143" s="179"/>
      <c r="BD143" s="179"/>
    </row>
    <row r="144" spans="1:68" s="3" customFormat="1" ht="23" customHeight="1">
      <c r="A144" s="6"/>
      <c r="B144" s="4"/>
      <c r="C144" s="27"/>
      <c r="D144" s="177"/>
      <c r="E144" s="177"/>
      <c r="F144" s="177"/>
      <c r="G144" s="177"/>
      <c r="H144" s="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179"/>
      <c r="AT144" s="179"/>
      <c r="AU144" s="179"/>
      <c r="AV144" s="179"/>
      <c r="AW144" s="179"/>
      <c r="AX144" s="179"/>
      <c r="AY144" s="179"/>
      <c r="AZ144" s="179"/>
      <c r="BA144" s="179"/>
      <c r="BB144" s="179"/>
      <c r="BC144" s="179"/>
      <c r="BD144" s="179"/>
    </row>
    <row r="145" spans="1:68" s="3" customFormat="1" ht="23" customHeight="1" thickBot="1">
      <c r="A145" s="1"/>
      <c r="B145" s="11" t="s">
        <v>14</v>
      </c>
      <c r="C145" s="11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68" s="3" customFormat="1" ht="25" customHeight="1">
      <c r="B146" s="153" t="s">
        <v>45</v>
      </c>
      <c r="C146" s="143">
        <v>60</v>
      </c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45"/>
      <c r="BG146" s="145"/>
      <c r="BH146" s="145"/>
      <c r="BI146" s="145"/>
      <c r="BJ146" s="22"/>
      <c r="BK146" s="22"/>
    </row>
    <row r="147" spans="1:68" s="3" customFormat="1" ht="15" customHeight="1">
      <c r="A147" s="6"/>
      <c r="B147" s="4"/>
      <c r="C147" s="27"/>
      <c r="D147" s="177"/>
      <c r="E147" s="177"/>
      <c r="F147" s="177"/>
      <c r="G147" s="177"/>
      <c r="H147" s="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179"/>
      <c r="AT147" s="179"/>
      <c r="AU147" s="179"/>
      <c r="AV147" s="179"/>
      <c r="AW147" s="179"/>
      <c r="AX147" s="179"/>
      <c r="AY147" s="179"/>
      <c r="AZ147" s="179"/>
      <c r="BA147" s="179"/>
      <c r="BB147" s="179"/>
      <c r="BC147" s="179"/>
      <c r="BD147" s="179"/>
    </row>
    <row r="148" spans="1:68" s="24" customFormat="1" ht="25" customHeight="1">
      <c r="B148" s="294" t="s">
        <v>175</v>
      </c>
      <c r="C148" s="295"/>
      <c r="D148" s="296"/>
      <c r="E148" s="296"/>
      <c r="F148" s="326">
        <f>AG148+AH148+AI148+AJ148+AK148+AL148+AM148+AN148+AO148+AP148+AQ148+AR148</f>
        <v>2000.0000000000002</v>
      </c>
      <c r="G148" s="326">
        <f t="shared" ref="G148:G159" si="414">AS148+AT148+AU148+AV148+AW148+AX148+AY148+AZ148+BA148+BB148+BC148+BD148</f>
        <v>2000.0000000000002</v>
      </c>
      <c r="H148" s="147"/>
      <c r="I148" s="198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198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198">
        <f>$F130/$C146</f>
        <v>166.66666666666666</v>
      </c>
      <c r="AH148" s="296">
        <f>$F130/$C146</f>
        <v>166.66666666666666</v>
      </c>
      <c r="AI148" s="296">
        <f t="shared" ref="AI148:AR148" si="415">$F130/$C146</f>
        <v>166.66666666666666</v>
      </c>
      <c r="AJ148" s="296">
        <f t="shared" si="415"/>
        <v>166.66666666666666</v>
      </c>
      <c r="AK148" s="296">
        <f t="shared" si="415"/>
        <v>166.66666666666666</v>
      </c>
      <c r="AL148" s="296">
        <f t="shared" si="415"/>
        <v>166.66666666666666</v>
      </c>
      <c r="AM148" s="296">
        <f t="shared" si="415"/>
        <v>166.66666666666666</v>
      </c>
      <c r="AN148" s="296">
        <f t="shared" si="415"/>
        <v>166.66666666666666</v>
      </c>
      <c r="AO148" s="296">
        <f t="shared" si="415"/>
        <v>166.66666666666666</v>
      </c>
      <c r="AP148" s="296">
        <f t="shared" si="415"/>
        <v>166.66666666666666</v>
      </c>
      <c r="AQ148" s="296">
        <f t="shared" si="415"/>
        <v>166.66666666666666</v>
      </c>
      <c r="AR148" s="296">
        <f t="shared" si="415"/>
        <v>166.66666666666666</v>
      </c>
      <c r="AS148" s="198">
        <f t="shared" ref="AS148:BD148" si="416">$F130/$C146</f>
        <v>166.66666666666666</v>
      </c>
      <c r="AT148" s="296">
        <f t="shared" si="416"/>
        <v>166.66666666666666</v>
      </c>
      <c r="AU148" s="296">
        <f t="shared" si="416"/>
        <v>166.66666666666666</v>
      </c>
      <c r="AV148" s="296">
        <f t="shared" si="416"/>
        <v>166.66666666666666</v>
      </c>
      <c r="AW148" s="296">
        <f t="shared" si="416"/>
        <v>166.66666666666666</v>
      </c>
      <c r="AX148" s="296">
        <f t="shared" si="416"/>
        <v>166.66666666666666</v>
      </c>
      <c r="AY148" s="296">
        <f t="shared" si="416"/>
        <v>166.66666666666666</v>
      </c>
      <c r="AZ148" s="296">
        <f t="shared" si="416"/>
        <v>166.66666666666666</v>
      </c>
      <c r="BA148" s="296">
        <f t="shared" si="416"/>
        <v>166.66666666666666</v>
      </c>
      <c r="BB148" s="296">
        <f t="shared" si="416"/>
        <v>166.66666666666666</v>
      </c>
      <c r="BC148" s="296">
        <f t="shared" si="416"/>
        <v>166.66666666666666</v>
      </c>
      <c r="BD148" s="326">
        <f t="shared" si="416"/>
        <v>166.66666666666666</v>
      </c>
      <c r="BE148" s="147"/>
      <c r="BF148" s="147"/>
      <c r="BG148" s="147"/>
      <c r="BH148" s="147"/>
      <c r="BI148" s="147"/>
      <c r="BJ148" s="147"/>
      <c r="BK148" s="147"/>
      <c r="BL148" s="147"/>
      <c r="BM148" s="147"/>
      <c r="BN148" s="147"/>
      <c r="BO148" s="46"/>
      <c r="BP148" s="46"/>
    </row>
    <row r="149" spans="1:68" s="3" customFormat="1" ht="23" customHeight="1">
      <c r="A149" s="6"/>
      <c r="B149" s="4"/>
      <c r="C149" s="27"/>
      <c r="D149" s="177"/>
      <c r="E149" s="177"/>
      <c r="F149" s="177"/>
      <c r="G149" s="177"/>
      <c r="H149" s="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79"/>
      <c r="AT149" s="179"/>
      <c r="AU149" s="179"/>
      <c r="AV149" s="179"/>
      <c r="AW149" s="179"/>
      <c r="AX149" s="179"/>
      <c r="AY149" s="179"/>
      <c r="AZ149" s="179"/>
      <c r="BA149" s="179"/>
      <c r="BB149" s="179"/>
      <c r="BC149" s="179"/>
      <c r="BD149" s="179"/>
    </row>
    <row r="150" spans="1:68" ht="23" customHeight="1">
      <c r="A150" s="10">
        <v>3</v>
      </c>
      <c r="B150" s="120" t="s">
        <v>232</v>
      </c>
      <c r="C150" s="191"/>
      <c r="D150" s="177"/>
      <c r="E150" s="177"/>
      <c r="F150" s="192"/>
      <c r="G150" s="192"/>
      <c r="H150" s="1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79"/>
      <c r="AT150" s="179"/>
      <c r="AU150" s="179"/>
      <c r="AV150" s="179"/>
      <c r="AW150" s="179"/>
      <c r="AX150" s="179"/>
      <c r="AY150" s="179"/>
      <c r="AZ150" s="179"/>
      <c r="BA150" s="179"/>
      <c r="BB150" s="179"/>
      <c r="BC150" s="179"/>
      <c r="BD150" s="179"/>
    </row>
    <row r="151" spans="1:68" s="3" customFormat="1" ht="23" customHeight="1">
      <c r="A151" s="6"/>
      <c r="B151" s="4"/>
      <c r="C151" s="27"/>
      <c r="D151" s="177"/>
      <c r="E151" s="177"/>
      <c r="F151" s="177"/>
      <c r="G151" s="177"/>
      <c r="H151" s="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79"/>
      <c r="AT151" s="179"/>
      <c r="AU151" s="179"/>
      <c r="AV151" s="179"/>
      <c r="AW151" s="179"/>
      <c r="AX151" s="179"/>
      <c r="AY151" s="179"/>
      <c r="AZ151" s="179"/>
      <c r="BA151" s="179"/>
      <c r="BB151" s="179"/>
      <c r="BC151" s="179"/>
      <c r="BD151" s="179"/>
    </row>
    <row r="152" spans="1:68" s="3" customFormat="1" ht="23" customHeight="1" thickBot="1">
      <c r="A152" s="1"/>
      <c r="B152" s="11" t="s">
        <v>14</v>
      </c>
      <c r="C152" s="11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68" s="3" customFormat="1" ht="25" customHeight="1">
      <c r="B153" s="153" t="s">
        <v>45</v>
      </c>
      <c r="C153" s="143">
        <v>60</v>
      </c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39"/>
      <c r="AZ153" s="139"/>
      <c r="BA153" s="139"/>
      <c r="BB153" s="139"/>
      <c r="BC153" s="139"/>
      <c r="BD153" s="139"/>
      <c r="BE153" s="139"/>
      <c r="BF153" s="145"/>
      <c r="BG153" s="145"/>
      <c r="BH153" s="145"/>
      <c r="BI153" s="145"/>
      <c r="BJ153" s="22"/>
      <c r="BK153" s="22"/>
    </row>
    <row r="154" spans="1:68" s="3" customFormat="1" ht="15" customHeight="1">
      <c r="A154" s="6"/>
      <c r="B154" s="4"/>
      <c r="C154" s="27"/>
      <c r="D154" s="177"/>
      <c r="E154" s="177"/>
      <c r="F154" s="177"/>
      <c r="G154" s="177"/>
      <c r="H154" s="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79"/>
      <c r="AT154" s="179"/>
      <c r="AU154" s="179"/>
      <c r="AV154" s="179"/>
      <c r="AW154" s="179"/>
      <c r="AX154" s="179"/>
      <c r="AY154" s="179"/>
      <c r="AZ154" s="179"/>
      <c r="BA154" s="179"/>
      <c r="BB154" s="179"/>
      <c r="BC154" s="179"/>
      <c r="BD154" s="179"/>
    </row>
    <row r="155" spans="1:68" s="24" customFormat="1" ht="25" customHeight="1">
      <c r="B155" s="294" t="s">
        <v>233</v>
      </c>
      <c r="C155" s="295"/>
      <c r="D155" s="296"/>
      <c r="E155" s="296"/>
      <c r="F155" s="326"/>
      <c r="G155" s="326">
        <f t="shared" ref="G155" si="417">AS155+AT155+AU155+AV155+AW155+AX155+AY155+AZ155+BA155+BB155+BC155+BD155</f>
        <v>2000.0000000000002</v>
      </c>
      <c r="H155" s="147"/>
      <c r="I155" s="198"/>
      <c r="J155" s="296"/>
      <c r="K155" s="296"/>
      <c r="L155" s="296"/>
      <c r="M155" s="296"/>
      <c r="N155" s="296"/>
      <c r="O155" s="296"/>
      <c r="P155" s="296"/>
      <c r="Q155" s="296"/>
      <c r="R155" s="296"/>
      <c r="S155" s="296"/>
      <c r="T155" s="296"/>
      <c r="U155" s="198"/>
      <c r="V155" s="296"/>
      <c r="W155" s="296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198"/>
      <c r="AH155" s="296"/>
      <c r="AI155" s="296"/>
      <c r="AJ155" s="296"/>
      <c r="AK155" s="296"/>
      <c r="AL155" s="296"/>
      <c r="AM155" s="296"/>
      <c r="AN155" s="296"/>
      <c r="AO155" s="296"/>
      <c r="AP155" s="296"/>
      <c r="AQ155" s="296"/>
      <c r="AR155" s="296"/>
      <c r="AS155" s="198">
        <f>$G130/$C153</f>
        <v>166.66666666666666</v>
      </c>
      <c r="AT155" s="296">
        <f t="shared" ref="AT155:BD155" si="418">$G130/$C153</f>
        <v>166.66666666666666</v>
      </c>
      <c r="AU155" s="296">
        <f t="shared" si="418"/>
        <v>166.66666666666666</v>
      </c>
      <c r="AV155" s="296">
        <f t="shared" si="418"/>
        <v>166.66666666666666</v>
      </c>
      <c r="AW155" s="296">
        <f t="shared" si="418"/>
        <v>166.66666666666666</v>
      </c>
      <c r="AX155" s="296">
        <f t="shared" si="418"/>
        <v>166.66666666666666</v>
      </c>
      <c r="AY155" s="296">
        <f t="shared" si="418"/>
        <v>166.66666666666666</v>
      </c>
      <c r="AZ155" s="296">
        <f t="shared" si="418"/>
        <v>166.66666666666666</v>
      </c>
      <c r="BA155" s="296">
        <f t="shared" si="418"/>
        <v>166.66666666666666</v>
      </c>
      <c r="BB155" s="296">
        <f t="shared" si="418"/>
        <v>166.66666666666666</v>
      </c>
      <c r="BC155" s="296">
        <f t="shared" si="418"/>
        <v>166.66666666666666</v>
      </c>
      <c r="BD155" s="326">
        <f t="shared" si="418"/>
        <v>166.66666666666666</v>
      </c>
      <c r="BE155" s="147"/>
      <c r="BF155" s="147"/>
      <c r="BG155" s="147"/>
      <c r="BH155" s="147"/>
      <c r="BI155" s="147"/>
      <c r="BJ155" s="147"/>
      <c r="BK155" s="147"/>
      <c r="BL155" s="147"/>
      <c r="BM155" s="147"/>
      <c r="BN155" s="147"/>
      <c r="BO155" s="46"/>
      <c r="BP155" s="46"/>
    </row>
    <row r="156" spans="1:68" s="3" customFormat="1" ht="23" customHeight="1">
      <c r="A156" s="6"/>
      <c r="B156" s="4"/>
      <c r="C156" s="27"/>
      <c r="D156" s="177"/>
      <c r="E156" s="177"/>
      <c r="F156" s="177"/>
      <c r="G156" s="177"/>
      <c r="H156" s="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  <c r="AO156" s="179"/>
      <c r="AP156" s="179"/>
      <c r="AQ156" s="179"/>
      <c r="AR156" s="179"/>
      <c r="AS156" s="179"/>
      <c r="AT156" s="179"/>
      <c r="AU156" s="179"/>
      <c r="AV156" s="179"/>
      <c r="AW156" s="179"/>
      <c r="AX156" s="179"/>
      <c r="AY156" s="179"/>
      <c r="AZ156" s="179"/>
      <c r="BA156" s="179"/>
      <c r="BB156" s="179"/>
      <c r="BC156" s="179"/>
      <c r="BD156" s="179"/>
    </row>
    <row r="157" spans="1:68" s="3" customFormat="1" ht="23" customHeight="1">
      <c r="A157" s="6"/>
      <c r="B157" s="4"/>
      <c r="C157" s="27"/>
      <c r="D157" s="177"/>
      <c r="E157" s="177"/>
      <c r="F157" s="177"/>
      <c r="G157" s="177"/>
      <c r="H157" s="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9"/>
      <c r="AK157" s="179"/>
      <c r="AL157" s="179"/>
      <c r="AM157" s="179"/>
      <c r="AN157" s="179"/>
      <c r="AO157" s="179"/>
      <c r="AP157" s="179"/>
      <c r="AQ157" s="179"/>
      <c r="AR157" s="179"/>
      <c r="AS157" s="179"/>
      <c r="AT157" s="179"/>
      <c r="AU157" s="179"/>
      <c r="AV157" s="179"/>
      <c r="AW157" s="179"/>
      <c r="AX157" s="179"/>
      <c r="AY157" s="179"/>
      <c r="AZ157" s="179"/>
      <c r="BA157" s="179"/>
      <c r="BB157" s="179"/>
      <c r="BC157" s="179"/>
      <c r="BD157" s="179"/>
    </row>
    <row r="158" spans="1:68" s="3" customFormat="1" ht="23" customHeight="1">
      <c r="A158" s="6"/>
      <c r="B158" s="4"/>
      <c r="C158" s="27"/>
      <c r="D158" s="177"/>
      <c r="E158" s="177"/>
      <c r="F158" s="177"/>
      <c r="G158" s="177"/>
      <c r="H158" s="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179"/>
      <c r="AT158" s="179"/>
      <c r="AU158" s="179"/>
      <c r="AV158" s="179"/>
      <c r="AW158" s="179"/>
      <c r="AX158" s="179"/>
      <c r="AY158" s="179"/>
      <c r="AZ158" s="179"/>
      <c r="BA158" s="179"/>
      <c r="BB158" s="179"/>
      <c r="BC158" s="179"/>
      <c r="BD158" s="179"/>
    </row>
    <row r="159" spans="1:68" s="3" customFormat="1" ht="23" customHeight="1">
      <c r="A159" s="74"/>
      <c r="B159" s="235" t="s">
        <v>57</v>
      </c>
      <c r="C159" s="331"/>
      <c r="D159" s="279">
        <f>I159+J159+K159+L159+M159+N159+O159+P159+Q159+R159+S159+T159</f>
        <v>0</v>
      </c>
      <c r="E159" s="279">
        <f>U159+V159+W159+X159+Y159+Z159+AA159+AB159+AC159+AD159+AE159+AF159</f>
        <v>7400.0000000000009</v>
      </c>
      <c r="F159" s="300">
        <f>AG159+AH159+AI159+AJ159+AK159+AL159+AM159+AN159+AO159+AP159+AQ159+AR159</f>
        <v>9399.9999999999982</v>
      </c>
      <c r="G159" s="300">
        <f>AS159+AT159+AU159+AV159+AW159+AX159+AY159+AZ159+BA159+BB159+BC159+BD159</f>
        <v>11399.999999999998</v>
      </c>
      <c r="H159" s="117"/>
      <c r="I159" s="280">
        <f>I141+I148+I155</f>
        <v>0</v>
      </c>
      <c r="J159" s="280">
        <f t="shared" ref="J159:BD159" si="419">J141+J148+J155</f>
        <v>0</v>
      </c>
      <c r="K159" s="280">
        <f t="shared" si="419"/>
        <v>0</v>
      </c>
      <c r="L159" s="280">
        <f t="shared" si="419"/>
        <v>0</v>
      </c>
      <c r="M159" s="280">
        <f t="shared" si="419"/>
        <v>0</v>
      </c>
      <c r="N159" s="280">
        <f t="shared" si="419"/>
        <v>0</v>
      </c>
      <c r="O159" s="280">
        <f t="shared" si="419"/>
        <v>0</v>
      </c>
      <c r="P159" s="280">
        <f t="shared" si="419"/>
        <v>0</v>
      </c>
      <c r="Q159" s="280">
        <f t="shared" si="419"/>
        <v>0</v>
      </c>
      <c r="R159" s="280">
        <f t="shared" si="419"/>
        <v>0</v>
      </c>
      <c r="S159" s="280">
        <f t="shared" si="419"/>
        <v>0</v>
      </c>
      <c r="T159" s="280">
        <f t="shared" si="419"/>
        <v>0</v>
      </c>
      <c r="U159" s="280">
        <f>U141+U148+U155</f>
        <v>616.66666666666663</v>
      </c>
      <c r="V159" s="280">
        <f t="shared" si="419"/>
        <v>616.66666666666663</v>
      </c>
      <c r="W159" s="280">
        <f t="shared" si="419"/>
        <v>616.66666666666663</v>
      </c>
      <c r="X159" s="280">
        <f t="shared" si="419"/>
        <v>616.66666666666663</v>
      </c>
      <c r="Y159" s="280">
        <f t="shared" si="419"/>
        <v>616.66666666666663</v>
      </c>
      <c r="Z159" s="280">
        <f t="shared" si="419"/>
        <v>616.66666666666663</v>
      </c>
      <c r="AA159" s="280">
        <f t="shared" si="419"/>
        <v>616.66666666666663</v>
      </c>
      <c r="AB159" s="280">
        <f t="shared" si="419"/>
        <v>616.66666666666663</v>
      </c>
      <c r="AC159" s="280">
        <f t="shared" si="419"/>
        <v>616.66666666666663</v>
      </c>
      <c r="AD159" s="280">
        <f t="shared" si="419"/>
        <v>616.66666666666663</v>
      </c>
      <c r="AE159" s="280">
        <f t="shared" si="419"/>
        <v>616.66666666666663</v>
      </c>
      <c r="AF159" s="280">
        <f t="shared" si="419"/>
        <v>616.66666666666663</v>
      </c>
      <c r="AG159" s="280">
        <f t="shared" si="419"/>
        <v>783.33333333333326</v>
      </c>
      <c r="AH159" s="280">
        <f t="shared" si="419"/>
        <v>783.33333333333326</v>
      </c>
      <c r="AI159" s="280">
        <f t="shared" si="419"/>
        <v>783.33333333333326</v>
      </c>
      <c r="AJ159" s="280">
        <f t="shared" si="419"/>
        <v>783.33333333333326</v>
      </c>
      <c r="AK159" s="280">
        <f t="shared" si="419"/>
        <v>783.33333333333326</v>
      </c>
      <c r="AL159" s="280">
        <f t="shared" si="419"/>
        <v>783.33333333333326</v>
      </c>
      <c r="AM159" s="280">
        <f t="shared" si="419"/>
        <v>783.33333333333326</v>
      </c>
      <c r="AN159" s="280">
        <f t="shared" si="419"/>
        <v>783.33333333333326</v>
      </c>
      <c r="AO159" s="280">
        <f t="shared" si="419"/>
        <v>783.33333333333326</v>
      </c>
      <c r="AP159" s="280">
        <f t="shared" si="419"/>
        <v>783.33333333333326</v>
      </c>
      <c r="AQ159" s="280">
        <f t="shared" si="419"/>
        <v>783.33333333333326</v>
      </c>
      <c r="AR159" s="280">
        <f t="shared" si="419"/>
        <v>783.33333333333326</v>
      </c>
      <c r="AS159" s="280">
        <f t="shared" si="419"/>
        <v>949.99999999999989</v>
      </c>
      <c r="AT159" s="280">
        <f t="shared" si="419"/>
        <v>949.99999999999989</v>
      </c>
      <c r="AU159" s="280">
        <f t="shared" si="419"/>
        <v>949.99999999999989</v>
      </c>
      <c r="AV159" s="280">
        <f t="shared" si="419"/>
        <v>949.99999999999989</v>
      </c>
      <c r="AW159" s="280">
        <f t="shared" si="419"/>
        <v>949.99999999999989</v>
      </c>
      <c r="AX159" s="280">
        <f t="shared" si="419"/>
        <v>949.99999999999989</v>
      </c>
      <c r="AY159" s="280">
        <f t="shared" si="419"/>
        <v>949.99999999999989</v>
      </c>
      <c r="AZ159" s="280">
        <f t="shared" si="419"/>
        <v>949.99999999999989</v>
      </c>
      <c r="BA159" s="280">
        <f t="shared" si="419"/>
        <v>949.99999999999989</v>
      </c>
      <c r="BB159" s="280">
        <f t="shared" si="419"/>
        <v>949.99999999999989</v>
      </c>
      <c r="BC159" s="280">
        <f t="shared" si="419"/>
        <v>949.99999999999989</v>
      </c>
      <c r="BD159" s="322">
        <f t="shared" si="419"/>
        <v>949.99999999999989</v>
      </c>
    </row>
    <row r="160" spans="1:68" s="52" customFormat="1" ht="23" customHeight="1">
      <c r="A160" s="118"/>
      <c r="B160" s="206" t="s">
        <v>90</v>
      </c>
      <c r="C160" s="54"/>
      <c r="D160" s="53" t="str">
        <f>IFERROR(D159/D$27,"-")</f>
        <v>-</v>
      </c>
      <c r="E160" s="53">
        <f>IFERROR(E159/E$27,"-")</f>
        <v>6.2552831783601048E-2</v>
      </c>
      <c r="F160" s="55">
        <f>IFERROR(F159/F$27,"-")</f>
        <v>2.2927388472889589E-2</v>
      </c>
      <c r="G160" s="55">
        <f>IFERROR(G159/G$27,"-")</f>
        <v>1.3961178127487596E-2</v>
      </c>
      <c r="H160" s="118"/>
      <c r="I160" s="53" t="str">
        <f>IFERROR(I159/I$27,"-")</f>
        <v>-</v>
      </c>
      <c r="J160" s="53" t="str">
        <f t="shared" ref="J160" si="420">IFERROR(J159/J$27,"-")</f>
        <v>-</v>
      </c>
      <c r="K160" s="53" t="str">
        <f t="shared" ref="K160" si="421">IFERROR(K159/K$27,"-")</f>
        <v>-</v>
      </c>
      <c r="L160" s="53" t="str">
        <f t="shared" ref="L160" si="422">IFERROR(L159/L$27,"-")</f>
        <v>-</v>
      </c>
      <c r="M160" s="53" t="str">
        <f t="shared" ref="M160" si="423">IFERROR(M159/M$27,"-")</f>
        <v>-</v>
      </c>
      <c r="N160" s="53" t="str">
        <f t="shared" ref="N160" si="424">IFERROR(N159/N$27,"-")</f>
        <v>-</v>
      </c>
      <c r="O160" s="53" t="str">
        <f t="shared" ref="O160" si="425">IFERROR(O159/O$27,"-")</f>
        <v>-</v>
      </c>
      <c r="P160" s="53" t="str">
        <f t="shared" ref="P160" si="426">IFERROR(P159/P$27,"-")</f>
        <v>-</v>
      </c>
      <c r="Q160" s="53" t="str">
        <f t="shared" ref="Q160" si="427">IFERROR(Q159/Q$27,"-")</f>
        <v>-</v>
      </c>
      <c r="R160" s="53" t="str">
        <f t="shared" ref="R160" si="428">IFERROR(R159/R$27,"-")</f>
        <v>-</v>
      </c>
      <c r="S160" s="53" t="str">
        <f t="shared" ref="S160" si="429">IFERROR(S159/S$27,"-")</f>
        <v>-</v>
      </c>
      <c r="T160" s="53" t="str">
        <f t="shared" ref="T160" si="430">IFERROR(T159/T$27,"-")</f>
        <v>-</v>
      </c>
      <c r="U160" s="53">
        <f>IFERROR(U159/U$27,"-")</f>
        <v>6.2552831783601021E-2</v>
      </c>
      <c r="V160" s="53">
        <f t="shared" ref="V160" si="431">IFERROR(V159/V$27,"-")</f>
        <v>6.2552831783601021E-2</v>
      </c>
      <c r="W160" s="53">
        <f t="shared" ref="W160" si="432">IFERROR(W159/W$27,"-")</f>
        <v>6.2552831783601021E-2</v>
      </c>
      <c r="X160" s="53">
        <f t="shared" ref="X160" si="433">IFERROR(X159/X$27,"-")</f>
        <v>6.2552831783601021E-2</v>
      </c>
      <c r="Y160" s="53">
        <f t="shared" ref="Y160" si="434">IFERROR(Y159/Y$27,"-")</f>
        <v>6.2552831783601021E-2</v>
      </c>
      <c r="Z160" s="53">
        <f t="shared" ref="Z160" si="435">IFERROR(Z159/Z$27,"-")</f>
        <v>6.2552831783601021E-2</v>
      </c>
      <c r="AA160" s="53">
        <f t="shared" ref="AA160" si="436">IFERROR(AA159/AA$27,"-")</f>
        <v>6.2552831783601021E-2</v>
      </c>
      <c r="AB160" s="53">
        <f t="shared" ref="AB160" si="437">IFERROR(AB159/AB$27,"-")</f>
        <v>6.2552831783601021E-2</v>
      </c>
      <c r="AC160" s="53">
        <f t="shared" ref="AC160" si="438">IFERROR(AC159/AC$27,"-")</f>
        <v>6.2552831783601021E-2</v>
      </c>
      <c r="AD160" s="53">
        <f t="shared" ref="AD160" si="439">IFERROR(AD159/AD$27,"-")</f>
        <v>6.2552831783601021E-2</v>
      </c>
      <c r="AE160" s="53">
        <f t="shared" ref="AE160" si="440">IFERROR(AE159/AE$27,"-")</f>
        <v>6.2552831783601021E-2</v>
      </c>
      <c r="AF160" s="53">
        <f t="shared" ref="AF160" si="441">IFERROR(AF159/AF$27,"-")</f>
        <v>6.2552831783601021E-2</v>
      </c>
      <c r="AG160" s="53">
        <f t="shared" ref="AG160" si="442">IFERROR(AG159/AG$27,"-")</f>
        <v>2.2927388472889585E-2</v>
      </c>
      <c r="AH160" s="53">
        <f t="shared" ref="AH160" si="443">IFERROR(AH159/AH$27,"-")</f>
        <v>2.2927388472889585E-2</v>
      </c>
      <c r="AI160" s="53">
        <f t="shared" ref="AI160" si="444">IFERROR(AI159/AI$27,"-")</f>
        <v>2.2927388472889585E-2</v>
      </c>
      <c r="AJ160" s="53">
        <f t="shared" ref="AJ160" si="445">IFERROR(AJ159/AJ$27,"-")</f>
        <v>2.2927388472889585E-2</v>
      </c>
      <c r="AK160" s="53">
        <f t="shared" ref="AK160" si="446">IFERROR(AK159/AK$27,"-")</f>
        <v>2.2927388472889585E-2</v>
      </c>
      <c r="AL160" s="53">
        <f t="shared" ref="AL160" si="447">IFERROR(AL159/AL$27,"-")</f>
        <v>2.2927388472889585E-2</v>
      </c>
      <c r="AM160" s="53">
        <f t="shared" ref="AM160" si="448">IFERROR(AM159/AM$27,"-")</f>
        <v>2.2927388472889585E-2</v>
      </c>
      <c r="AN160" s="53">
        <f t="shared" ref="AN160" si="449">IFERROR(AN159/AN$27,"-")</f>
        <v>2.2927388472889585E-2</v>
      </c>
      <c r="AO160" s="53">
        <f t="shared" ref="AO160" si="450">IFERROR(AO159/AO$27,"-")</f>
        <v>2.2927388472889585E-2</v>
      </c>
      <c r="AP160" s="53">
        <f t="shared" ref="AP160" si="451">IFERROR(AP159/AP$27,"-")</f>
        <v>2.2927388472889585E-2</v>
      </c>
      <c r="AQ160" s="53">
        <f t="shared" ref="AQ160" si="452">IFERROR(AQ159/AQ$27,"-")</f>
        <v>2.2927388472889585E-2</v>
      </c>
      <c r="AR160" s="55">
        <f t="shared" ref="AR160:AS160" si="453">IFERROR(AR159/AR$27,"-")</f>
        <v>2.2927388472889585E-2</v>
      </c>
      <c r="AS160" s="55">
        <f t="shared" si="453"/>
        <v>1.39611781274876E-2</v>
      </c>
      <c r="AT160" s="55">
        <f t="shared" ref="AT160" si="454">IFERROR(AT159/AT$27,"-")</f>
        <v>1.39611781274876E-2</v>
      </c>
      <c r="AU160" s="55">
        <f t="shared" ref="AU160" si="455">IFERROR(AU159/AU$27,"-")</f>
        <v>1.39611781274876E-2</v>
      </c>
      <c r="AV160" s="55">
        <f t="shared" ref="AV160" si="456">IFERROR(AV159/AV$27,"-")</f>
        <v>1.39611781274876E-2</v>
      </c>
      <c r="AW160" s="55">
        <f t="shared" ref="AW160" si="457">IFERROR(AW159/AW$27,"-")</f>
        <v>1.39611781274876E-2</v>
      </c>
      <c r="AX160" s="55">
        <f t="shared" ref="AX160" si="458">IFERROR(AX159/AX$27,"-")</f>
        <v>1.39611781274876E-2</v>
      </c>
      <c r="AY160" s="55">
        <f t="shared" ref="AY160" si="459">IFERROR(AY159/AY$27,"-")</f>
        <v>1.39611781274876E-2</v>
      </c>
      <c r="AZ160" s="55">
        <f t="shared" ref="AZ160" si="460">IFERROR(AZ159/AZ$27,"-")</f>
        <v>1.39611781274876E-2</v>
      </c>
      <c r="BA160" s="55">
        <f t="shared" ref="BA160" si="461">IFERROR(BA159/BA$27,"-")</f>
        <v>1.39611781274876E-2</v>
      </c>
      <c r="BB160" s="55">
        <f t="shared" ref="BB160" si="462">IFERROR(BB159/BB$27,"-")</f>
        <v>1.39611781274876E-2</v>
      </c>
      <c r="BC160" s="55">
        <f t="shared" ref="BC160" si="463">IFERROR(BC159/BC$27,"-")</f>
        <v>1.39611781274876E-2</v>
      </c>
      <c r="BD160" s="55">
        <f t="shared" ref="BD160" si="464">IFERROR(BD159/BD$27,"-")</f>
        <v>1.39611781274876E-2</v>
      </c>
    </row>
    <row r="161" spans="43:56" ht="23"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</row>
    <row r="162" spans="43:56" ht="23" hidden="1" customHeight="1"/>
    <row r="163" spans="43:56" ht="23" hidden="1" customHeight="1"/>
    <row r="164" spans="43:56" ht="23" hidden="1" customHeight="1"/>
    <row r="165" spans="43:56" ht="23" hidden="1" customHeight="1"/>
    <row r="166" spans="43:56" ht="23" hidden="1" customHeight="1"/>
    <row r="167" spans="43:56" ht="23" hidden="1" customHeight="1"/>
    <row r="168" spans="43:56" ht="23" hidden="1" customHeight="1"/>
    <row r="169" spans="43:56" ht="23" hidden="1" customHeight="1"/>
    <row r="170" spans="43:56" ht="23" hidden="1" customHeight="1"/>
    <row r="171" spans="43:56" ht="23" hidden="1" customHeight="1"/>
    <row r="172" spans="43:56" ht="23" hidden="1" customHeight="1"/>
    <row r="173" spans="43:56" ht="23" hidden="1" customHeight="1"/>
    <row r="174" spans="43:56" ht="23" hidden="1" customHeight="1"/>
    <row r="175" spans="43:56" ht="23" hidden="1" customHeight="1"/>
    <row r="176" spans="43:56" ht="23" hidden="1" customHeight="1"/>
    <row r="177" ht="23" hidden="1" customHeight="1"/>
    <row r="178" ht="23" hidden="1" customHeight="1"/>
    <row r="179" ht="23" hidden="1" customHeight="1"/>
    <row r="180" ht="23" hidden="1" customHeight="1"/>
    <row r="181" ht="23" hidden="1" customHeight="1"/>
    <row r="182" ht="23" hidden="1" customHeight="1"/>
    <row r="183" ht="23" hidden="1" customHeight="1"/>
    <row r="184" ht="23" hidden="1" customHeight="1"/>
    <row r="185" ht="23" hidden="1" customHeight="1"/>
    <row r="186" ht="23" hidden="1" customHeight="1"/>
    <row r="187" ht="23" hidden="1" customHeight="1"/>
    <row r="188" ht="23" hidden="1" customHeight="1"/>
    <row r="189" ht="23" hidden="1" customHeight="1"/>
    <row r="190" ht="23" hidden="1" customHeight="1"/>
    <row r="191" ht="23" hidden="1" customHeight="1"/>
    <row r="192" ht="23" hidden="1" customHeight="1"/>
    <row r="193" ht="23" hidden="1" customHeight="1"/>
    <row r="194" ht="23" hidden="1" customHeight="1"/>
    <row r="195" ht="23" hidden="1" customHeight="1"/>
  </sheetData>
  <dataConsolidate/>
  <pageMargins left="0.7" right="0.7" top="0.75" bottom="0.75" header="0.3" footer="0.3"/>
  <pageSetup paperSize="9" orientation="portrait" horizontalDpi="0" verticalDpi="0"/>
  <colBreaks count="1" manualBreakCount="1">
    <brk id="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D17A0-ADF6-8E49-A66D-259C763593F7}">
  <sheetPr>
    <tabColor rgb="FFC00000"/>
  </sheetPr>
  <dimension ref="A1:BF38"/>
  <sheetViews>
    <sheetView showGridLines="0" zoomScale="60" zoomScaleNormal="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2" sqref="F12"/>
    </sheetView>
  </sheetViews>
  <sheetFormatPr baseColWidth="10" defaultColWidth="0" defaultRowHeight="0" customHeight="1" zeroHeight="1"/>
  <cols>
    <col min="1" max="1" width="4.5" style="41" customWidth="1"/>
    <col min="2" max="2" width="71" style="41" customWidth="1"/>
    <col min="3" max="3" width="11.83203125" style="41" customWidth="1"/>
    <col min="4" max="4" width="20.6640625" style="41" customWidth="1"/>
    <col min="5" max="6" width="19.5" style="41" customWidth="1"/>
    <col min="7" max="7" width="3.33203125" style="62" customWidth="1"/>
    <col min="8" max="55" width="18.83203125" style="41" customWidth="1"/>
    <col min="56" max="56" width="10.83203125" style="41" customWidth="1"/>
    <col min="57" max="16384" width="10.83203125" style="41" hidden="1"/>
  </cols>
  <sheetData>
    <row r="1" spans="1:58" ht="46" customHeight="1">
      <c r="B1" s="603" t="s">
        <v>299</v>
      </c>
      <c r="C1" s="604"/>
      <c r="D1" s="29" t="str">
        <f>'CR Khépri Santé'!F1</f>
        <v>31/08/2019 - Budget</v>
      </c>
      <c r="E1" s="29" t="str">
        <f>'CR Khépri Santé'!H1</f>
        <v>31/08/2020 - Budget</v>
      </c>
      <c r="F1" s="29" t="str">
        <f>'CR Khépri Santé'!J1</f>
        <v>31/08/2021 - Budget</v>
      </c>
      <c r="G1" s="61"/>
      <c r="H1" s="173">
        <f>'Produits &amp; Charges Khépri Santé'!N1</f>
        <v>43344</v>
      </c>
      <c r="I1" s="47">
        <f>'Produits &amp; Charges Khépri Santé'!P1</f>
        <v>43375</v>
      </c>
      <c r="J1" s="47">
        <f>'Produits &amp; Charges Khépri Santé'!R1</f>
        <v>43406</v>
      </c>
      <c r="K1" s="47">
        <f>'Produits &amp; Charges Khépri Santé'!T1</f>
        <v>43437</v>
      </c>
      <c r="L1" s="47">
        <f>'Produits &amp; Charges Khépri Santé'!V1</f>
        <v>43468</v>
      </c>
      <c r="M1" s="47">
        <f>'Produits &amp; Charges Khépri Santé'!X1</f>
        <v>43499</v>
      </c>
      <c r="N1" s="47">
        <f>'Produits &amp; Charges Khépri Santé'!Z1</f>
        <v>43530</v>
      </c>
      <c r="O1" s="47">
        <f>'Produits &amp; Charges Khépri Santé'!AB1</f>
        <v>43561</v>
      </c>
      <c r="P1" s="47">
        <f>'Produits &amp; Charges Khépri Santé'!AD1</f>
        <v>43592</v>
      </c>
      <c r="Q1" s="47">
        <f>'Produits &amp; Charges Khépri Santé'!AF1</f>
        <v>43623</v>
      </c>
      <c r="R1" s="47">
        <f>'Produits &amp; Charges Khépri Santé'!AH1</f>
        <v>43654</v>
      </c>
      <c r="S1" s="47">
        <f>'Produits &amp; Charges Khépri Santé'!AJ1</f>
        <v>43685</v>
      </c>
      <c r="T1" s="173">
        <f>'Produits &amp; Charges Khépri Santé'!AL1</f>
        <v>43716</v>
      </c>
      <c r="U1" s="47">
        <f>'Produits &amp; Charges Khépri Santé'!AN1</f>
        <v>43747</v>
      </c>
      <c r="V1" s="47">
        <f>'Produits &amp; Charges Khépri Santé'!AP1</f>
        <v>43778</v>
      </c>
      <c r="W1" s="47">
        <f>'Produits &amp; Charges Khépri Santé'!AR1</f>
        <v>43809</v>
      </c>
      <c r="X1" s="47">
        <f>'Produits &amp; Charges Khépri Santé'!AT1</f>
        <v>43840</v>
      </c>
      <c r="Y1" s="47">
        <f>'Produits &amp; Charges Khépri Santé'!AV1</f>
        <v>43871</v>
      </c>
      <c r="Z1" s="47">
        <f>'Produits &amp; Charges Khépri Santé'!AX1</f>
        <v>43902</v>
      </c>
      <c r="AA1" s="47">
        <f>'Produits &amp; Charges Khépri Santé'!AZ1</f>
        <v>43933</v>
      </c>
      <c r="AB1" s="47">
        <f>'Produits &amp; Charges Khépri Santé'!BB1</f>
        <v>43964</v>
      </c>
      <c r="AC1" s="47">
        <f>'Produits &amp; Charges Khépri Santé'!BD1</f>
        <v>43995</v>
      </c>
      <c r="AD1" s="47">
        <f>'Produits &amp; Charges Khépri Santé'!BF1</f>
        <v>44026</v>
      </c>
      <c r="AE1" s="47">
        <f>'Produits &amp; Charges Khépri Santé'!BH1</f>
        <v>44057</v>
      </c>
      <c r="AF1" s="173">
        <f>'Produits &amp; Charges Khépri Santé'!BJ1</f>
        <v>44088</v>
      </c>
      <c r="AG1" s="47">
        <f>'Produits &amp; Charges Khépri Santé'!BL1</f>
        <v>44119</v>
      </c>
      <c r="AH1" s="47">
        <f>'Produits &amp; Charges Khépri Santé'!BN1</f>
        <v>44150</v>
      </c>
      <c r="AI1" s="47">
        <f>'Produits &amp; Charges Khépri Santé'!BP1</f>
        <v>44181</v>
      </c>
      <c r="AJ1" s="47">
        <f>'Produits &amp; Charges Khépri Santé'!BR1</f>
        <v>44212</v>
      </c>
      <c r="AK1" s="47">
        <f>'Produits &amp; Charges Khépri Santé'!BT1</f>
        <v>44243</v>
      </c>
      <c r="AL1" s="47">
        <f>'Produits &amp; Charges Khépri Santé'!BV1</f>
        <v>44274</v>
      </c>
      <c r="AM1" s="47">
        <f>'Produits &amp; Charges Khépri Santé'!BX1</f>
        <v>44305</v>
      </c>
      <c r="AN1" s="47">
        <f>'Produits &amp; Charges Khépri Santé'!BZ1</f>
        <v>44336</v>
      </c>
      <c r="AO1" s="47">
        <f>'Produits &amp; Charges Khépri Santé'!CB1</f>
        <v>44367</v>
      </c>
      <c r="AP1" s="47">
        <f>'CR Khépri Santé'!CC1</f>
        <v>44398</v>
      </c>
      <c r="AQ1" s="47">
        <f>'CR Khépri Santé'!CE1</f>
        <v>44429</v>
      </c>
      <c r="AR1" s="173">
        <f>AQ1+31</f>
        <v>44460</v>
      </c>
      <c r="AS1" s="47">
        <f t="shared" ref="AS1:BC1" si="0">AR1+31</f>
        <v>44491</v>
      </c>
      <c r="AT1" s="47">
        <f t="shared" si="0"/>
        <v>44522</v>
      </c>
      <c r="AU1" s="47">
        <f t="shared" si="0"/>
        <v>44553</v>
      </c>
      <c r="AV1" s="47">
        <f t="shared" si="0"/>
        <v>44584</v>
      </c>
      <c r="AW1" s="47">
        <f t="shared" si="0"/>
        <v>44615</v>
      </c>
      <c r="AX1" s="47">
        <f t="shared" si="0"/>
        <v>44646</v>
      </c>
      <c r="AY1" s="47">
        <f t="shared" si="0"/>
        <v>44677</v>
      </c>
      <c r="AZ1" s="47">
        <f t="shared" si="0"/>
        <v>44708</v>
      </c>
      <c r="BA1" s="47">
        <f t="shared" si="0"/>
        <v>44739</v>
      </c>
      <c r="BB1" s="47">
        <f t="shared" si="0"/>
        <v>44770</v>
      </c>
      <c r="BC1" s="47">
        <f t="shared" si="0"/>
        <v>44801</v>
      </c>
    </row>
    <row r="2" spans="1:58" s="3" customFormat="1" ht="23" customHeight="1">
      <c r="A2" s="6"/>
      <c r="B2" s="4"/>
      <c r="C2" s="27"/>
      <c r="D2" s="27"/>
      <c r="E2" s="27"/>
      <c r="F2" s="177"/>
      <c r="G2" s="177"/>
      <c r="H2" s="177"/>
      <c r="I2" s="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</row>
    <row r="3" spans="1:58" s="3" customFormat="1" ht="23" customHeight="1" thickBot="1">
      <c r="A3" s="1"/>
      <c r="B3" s="11" t="s">
        <v>14</v>
      </c>
      <c r="C3" s="23"/>
      <c r="D3" s="23"/>
      <c r="E3" s="23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</row>
    <row r="4" spans="1:58" ht="23" customHeight="1">
      <c r="B4" s="41" t="s">
        <v>298</v>
      </c>
      <c r="C4" s="63">
        <v>0</v>
      </c>
      <c r="D4" s="250"/>
      <c r="E4" s="250"/>
      <c r="F4" s="250"/>
      <c r="G4" s="251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</row>
    <row r="5" spans="1:58" ht="23" customHeight="1">
      <c r="D5" s="250"/>
      <c r="E5" s="250"/>
      <c r="F5" s="250"/>
      <c r="G5" s="251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</row>
    <row r="6" spans="1:58" s="42" customFormat="1" ht="23" customHeight="1">
      <c r="B6" s="559" t="s">
        <v>73</v>
      </c>
      <c r="C6" s="560"/>
      <c r="D6" s="552">
        <f>H6+I6+J6+K6+L6+M6+N6+O6+P6+Q6+R6+S6</f>
        <v>0</v>
      </c>
      <c r="E6" s="552">
        <f>T6+U6+V6+W6+X6+Y6+Z6+AA6+AB6+AC6+AD6+AE6</f>
        <v>118299.99999999996</v>
      </c>
      <c r="F6" s="553">
        <f>AF6+AG6+AH6+AI6+AJ6+AK6+AL6+AM6+AN6+AO6+AP6+AQ6</f>
        <v>409989.99999999983</v>
      </c>
      <c r="G6" s="64"/>
      <c r="H6" s="200">
        <f>'CR Visiapy'!H3</f>
        <v>0</v>
      </c>
      <c r="I6" s="200">
        <f>IF($C$4=1,'CR Visiapy'!H3,0)+IF($C$4=0,'CR Visiapy'!I3,0)</f>
        <v>0</v>
      </c>
      <c r="J6" s="200">
        <f>IF($C$4&lt;&gt;0,0,'CR Visiapy'!J3)</f>
        <v>0</v>
      </c>
      <c r="K6" s="200">
        <f>IF($C$4=1,'CR Visiapy'!J3,0)+IF($C$4=0,'CR Visiapy'!K3,0)</f>
        <v>0</v>
      </c>
      <c r="L6" s="200">
        <f>IF($C$4&lt;&gt;0,0,'CR Visiapy'!L3)</f>
        <v>0</v>
      </c>
      <c r="M6" s="200">
        <f>IF($C$4=1,'CR Visiapy'!L3,0)+IF($C$4=0,'CR Visiapy'!M3,0)</f>
        <v>0</v>
      </c>
      <c r="N6" s="200">
        <f>IF($C$4&lt;&gt;0,0,'CR Visiapy'!N3)</f>
        <v>0</v>
      </c>
      <c r="O6" s="200">
        <f>IF($C$4=1,'CR Visiapy'!N3,0)+IF($C$4=0,'CR Visiapy'!O3,0)</f>
        <v>0</v>
      </c>
      <c r="P6" s="200">
        <f>IF($C$4&lt;&gt;0,0,'CR Visiapy'!P3)</f>
        <v>0</v>
      </c>
      <c r="Q6" s="200">
        <f>IF($C$4=1,'CR Visiapy'!P3,0)+IF($C$4=0,'CR Visiapy'!Q3,0)</f>
        <v>0</v>
      </c>
      <c r="R6" s="200">
        <f>IF($C$4&lt;&gt;0,0,'CR Visiapy'!R3)</f>
        <v>0</v>
      </c>
      <c r="S6" s="200">
        <f>IF($C$4=1,'CR Visiapy'!R3,0)+IF($C$4=0,'CR Visiapy'!S3,0)</f>
        <v>0</v>
      </c>
      <c r="T6" s="200">
        <f>IF($C$4&lt;&gt;0,0,'CR Visiapy'!T3)</f>
        <v>9858.3333333333321</v>
      </c>
      <c r="U6" s="200">
        <f>IF($C$4=1,'CR Visiapy'!T3,0)+IF($C$4=0,'CR Visiapy'!U3,0)</f>
        <v>9858.3333333333321</v>
      </c>
      <c r="V6" s="200">
        <f>IF($C$4=1,'CR Visiapy'!U3,0)+IF($C$4=0,'CR Visiapy'!V3,0)</f>
        <v>9858.3333333333321</v>
      </c>
      <c r="W6" s="200">
        <f>IF($C$4=1,'CR Visiapy'!V3,0)+IF($C$4=0,'CR Visiapy'!W3,0)</f>
        <v>9858.3333333333321</v>
      </c>
      <c r="X6" s="200">
        <f>IF($C$4=1,'CR Visiapy'!W3,0)+IF($C$4=0,'CR Visiapy'!X3,0)</f>
        <v>9858.3333333333321</v>
      </c>
      <c r="Y6" s="200">
        <f>IF($C$4=1,'CR Visiapy'!X3,0)+IF($C$4=0,'CR Visiapy'!Y3,0)</f>
        <v>9858.3333333333321</v>
      </c>
      <c r="Z6" s="200">
        <f>IF($C$4=1,'CR Visiapy'!Y3,0)+IF($C$4=0,'CR Visiapy'!Z3,0)</f>
        <v>9858.3333333333321</v>
      </c>
      <c r="AA6" s="200">
        <f>IF($C$4=1,'CR Visiapy'!Z3,0)+IF($C$4=0,'CR Visiapy'!AA3,0)</f>
        <v>9858.3333333333321</v>
      </c>
      <c r="AB6" s="200">
        <f>IF($C$4=1,'CR Visiapy'!AA3,0)+IF($C$4=0,'CR Visiapy'!AB3,0)</f>
        <v>9858.3333333333321</v>
      </c>
      <c r="AC6" s="200">
        <f>IF($C$4=1,'CR Visiapy'!AB3,0)+IF($C$4=0,'CR Visiapy'!AC3,0)</f>
        <v>9858.3333333333321</v>
      </c>
      <c r="AD6" s="200">
        <f>IF($C$4=1,'CR Visiapy'!AC3,0)+IF($C$4=0,'CR Visiapy'!AD3,0)</f>
        <v>9858.3333333333321</v>
      </c>
      <c r="AE6" s="200">
        <f>IF($C$4=1,'CR Visiapy'!AD3,0)+IF($C$4=0,'CR Visiapy'!AE3,0)</f>
        <v>9858.3333333333321</v>
      </c>
      <c r="AF6" s="200">
        <f>IF($C$4=1,'CR Visiapy'!AE3,0)+IF($C$4=0,'CR Visiapy'!AF3,0)</f>
        <v>34165.833333333328</v>
      </c>
      <c r="AG6" s="200">
        <f>IF($C$4=1,'CR Visiapy'!AF3,0)+IF($C$4=0,'CR Visiapy'!AG3,0)</f>
        <v>34165.833333333328</v>
      </c>
      <c r="AH6" s="200">
        <f>IF($C$4=1,'CR Visiapy'!AG3,0)+IF($C$4=0,'CR Visiapy'!AH3,0)</f>
        <v>34165.833333333328</v>
      </c>
      <c r="AI6" s="200">
        <f>IF($C$4=1,'CR Visiapy'!AH3,0)+IF($C$4=0,'CR Visiapy'!AI3,0)</f>
        <v>34165.833333333328</v>
      </c>
      <c r="AJ6" s="200">
        <f>IF($C$4=1,'CR Visiapy'!AI3,0)+IF($C$4=0,'CR Visiapy'!AJ3,0)</f>
        <v>34165.833333333328</v>
      </c>
      <c r="AK6" s="200">
        <f>IF($C$4=1,'CR Visiapy'!AJ3,0)+IF($C$4=0,'CR Visiapy'!AK3,0)</f>
        <v>34165.833333333328</v>
      </c>
      <c r="AL6" s="200">
        <f>IF($C$4=1,'CR Visiapy'!AK3,0)+IF($C$4=0,'CR Visiapy'!AL3,0)</f>
        <v>34165.833333333328</v>
      </c>
      <c r="AM6" s="200">
        <f>IF($C$4=1,'CR Visiapy'!AL3,0)+IF($C$4=0,'CR Visiapy'!AM3,0)</f>
        <v>34165.833333333328</v>
      </c>
      <c r="AN6" s="200">
        <f>IF($C$4=1,'CR Visiapy'!AM3,0)+IF($C$4=0,'CR Visiapy'!AN3,0)</f>
        <v>34165.833333333328</v>
      </c>
      <c r="AO6" s="200">
        <f>IF($C$4=1,'CR Visiapy'!AN3,0)+IF($C$4=0,'CR Visiapy'!AO3,0)</f>
        <v>34165.833333333328</v>
      </c>
      <c r="AP6" s="200">
        <f>IF($C$4=1,'CR Visiapy'!AO3,0)+IF($C$4=0,'CR Visiapy'!AP3,0)</f>
        <v>34165.833333333328</v>
      </c>
      <c r="AQ6" s="554">
        <f>IF($C$4=1,'CR Visiapy'!AP3,0)+IF($C$4=0,'CR Visiapy'!AQ3,0)</f>
        <v>34165.833333333328</v>
      </c>
      <c r="AR6" s="554">
        <f>IF($C$4=1,'CR Visiapy'!AQ3,0)+IF($C$4=0,'CR Visiapy'!AR3,0)</f>
        <v>68045.833333333328</v>
      </c>
      <c r="AS6" s="554">
        <f>IF($C$4=1,'CR Visiapy'!AR3,0)+IF($C$4=0,'CR Visiapy'!AS3,0)</f>
        <v>68045.833333333328</v>
      </c>
      <c r="AT6" s="554">
        <f>IF($C$4=1,'CR Visiapy'!AS3,0)+IF($C$4=0,'CR Visiapy'!AT3,0)</f>
        <v>68045.833333333328</v>
      </c>
      <c r="AU6" s="554">
        <f>IF($C$4=1,'CR Visiapy'!AT3,0)+IF($C$4=0,'CR Visiapy'!AU3,0)</f>
        <v>68045.833333333328</v>
      </c>
      <c r="AV6" s="554">
        <f>IF($C$4=1,'CR Visiapy'!AU3,0)+IF($C$4=0,'CR Visiapy'!AV3,0)</f>
        <v>68045.833333333328</v>
      </c>
      <c r="AW6" s="554">
        <f>IF($C$4=1,'CR Visiapy'!AV3,0)+IF($C$4=0,'CR Visiapy'!AW3,0)</f>
        <v>68045.833333333328</v>
      </c>
      <c r="AX6" s="554">
        <f>IF($C$4=1,'CR Visiapy'!AW3,0)+IF($C$4=0,'CR Visiapy'!AX3,0)</f>
        <v>68045.833333333328</v>
      </c>
      <c r="AY6" s="554">
        <f>IF($C$4=1,'CR Visiapy'!AX3,0)+IF($C$4=0,'CR Visiapy'!AY3,0)</f>
        <v>68045.833333333328</v>
      </c>
      <c r="AZ6" s="554">
        <f>IF($C$4=1,'CR Visiapy'!AY3,0)+IF($C$4=0,'CR Visiapy'!AZ3,0)</f>
        <v>68045.833333333328</v>
      </c>
      <c r="BA6" s="554">
        <f>IF($C$4=1,'CR Visiapy'!AZ3,0)+IF($C$4=0,'CR Visiapy'!BA3,0)</f>
        <v>68045.833333333328</v>
      </c>
      <c r="BB6" s="554">
        <f>IF($C$4=1,'CR Visiapy'!BA3,0)+IF($C$4=0,'CR Visiapy'!BB3,0)</f>
        <v>68045.833333333328</v>
      </c>
      <c r="BC6" s="554">
        <f>IF($C$4=1,'CR Visiapy'!BB3,0)+IF($C$4=0,'CR Visiapy'!BC3,0)</f>
        <v>68045.833333333328</v>
      </c>
    </row>
    <row r="7" spans="1:58" s="66" customFormat="1" ht="23" customHeight="1">
      <c r="D7" s="250"/>
      <c r="E7" s="250"/>
      <c r="F7" s="250"/>
      <c r="G7" s="251"/>
    </row>
    <row r="8" spans="1:58" s="62" customFormat="1" ht="23" customHeight="1">
      <c r="B8" s="562" t="s">
        <v>186</v>
      </c>
      <c r="C8" s="563"/>
      <c r="D8" s="260">
        <f t="shared" ref="D8:D15" si="1">H8+I8+J8+K8+L8+M8+N8+O8+P8+Q8+R8+S8</f>
        <v>0</v>
      </c>
      <c r="E8" s="260">
        <f t="shared" ref="E8:E15" si="2">T8+U8+V8+W8+X8+Y8+Z8+AA8+AB8+AC8+AD8+AE8</f>
        <v>-2268</v>
      </c>
      <c r="F8" s="269">
        <f t="shared" ref="F8:F15" si="3">AF8+AG8+AH8+AI8+AJ8+AK8+AL8+AM8+AN8+AO8+AP8+AQ8</f>
        <v>-44100</v>
      </c>
      <c r="H8" s="260">
        <f>'CR Visiapy'!H7</f>
        <v>0</v>
      </c>
      <c r="I8" s="260">
        <f>'CR Visiapy'!I7</f>
        <v>0</v>
      </c>
      <c r="J8" s="260">
        <f>'CR Visiapy'!J7</f>
        <v>0</v>
      </c>
      <c r="K8" s="260">
        <f>'CR Visiapy'!K7</f>
        <v>0</v>
      </c>
      <c r="L8" s="260">
        <f>'CR Visiapy'!L7</f>
        <v>0</v>
      </c>
      <c r="M8" s="260">
        <f>'CR Visiapy'!M7</f>
        <v>0</v>
      </c>
      <c r="N8" s="260">
        <f>'CR Visiapy'!N7</f>
        <v>0</v>
      </c>
      <c r="O8" s="260">
        <f>'CR Visiapy'!O7</f>
        <v>0</v>
      </c>
      <c r="P8" s="260">
        <f>'CR Visiapy'!P7</f>
        <v>0</v>
      </c>
      <c r="Q8" s="260">
        <f>'CR Visiapy'!Q7</f>
        <v>0</v>
      </c>
      <c r="R8" s="260">
        <f>'CR Visiapy'!R7</f>
        <v>0</v>
      </c>
      <c r="S8" s="260">
        <f>'CR Visiapy'!S7</f>
        <v>0</v>
      </c>
      <c r="T8" s="260">
        <f>'CR Visiapy'!T7</f>
        <v>-189</v>
      </c>
      <c r="U8" s="260">
        <f>'CR Visiapy'!U7</f>
        <v>-189</v>
      </c>
      <c r="V8" s="260">
        <f>'CR Visiapy'!V7</f>
        <v>-189</v>
      </c>
      <c r="W8" s="260">
        <f>'CR Visiapy'!W7</f>
        <v>-189</v>
      </c>
      <c r="X8" s="260">
        <f>'CR Visiapy'!X7</f>
        <v>-189</v>
      </c>
      <c r="Y8" s="260">
        <f>'CR Visiapy'!Y7</f>
        <v>-189</v>
      </c>
      <c r="Z8" s="260">
        <f>'CR Visiapy'!Z7</f>
        <v>-189</v>
      </c>
      <c r="AA8" s="260">
        <f>'CR Visiapy'!AA7</f>
        <v>-189</v>
      </c>
      <c r="AB8" s="260">
        <f>'CR Visiapy'!AB7</f>
        <v>-189</v>
      </c>
      <c r="AC8" s="260">
        <f>'CR Visiapy'!AC7</f>
        <v>-189</v>
      </c>
      <c r="AD8" s="260">
        <f>'CR Visiapy'!AD7</f>
        <v>-189</v>
      </c>
      <c r="AE8" s="260">
        <f>'CR Visiapy'!AE7</f>
        <v>-189</v>
      </c>
      <c r="AF8" s="260">
        <f>'CR Visiapy'!AF7</f>
        <v>-3675</v>
      </c>
      <c r="AG8" s="260">
        <f>'CR Visiapy'!AG7</f>
        <v>-3675</v>
      </c>
      <c r="AH8" s="260">
        <f>'CR Visiapy'!AH7</f>
        <v>-3675</v>
      </c>
      <c r="AI8" s="260">
        <f>'CR Visiapy'!AI7</f>
        <v>-3675</v>
      </c>
      <c r="AJ8" s="260">
        <f>'CR Visiapy'!AJ7</f>
        <v>-3675</v>
      </c>
      <c r="AK8" s="260">
        <f>'CR Visiapy'!AK7</f>
        <v>-3675</v>
      </c>
      <c r="AL8" s="260">
        <f>'CR Visiapy'!AL7</f>
        <v>-3675</v>
      </c>
      <c r="AM8" s="260">
        <f>'CR Visiapy'!AM7</f>
        <v>-3675</v>
      </c>
      <c r="AN8" s="260">
        <f>'CR Visiapy'!AN7</f>
        <v>-3675</v>
      </c>
      <c r="AO8" s="260">
        <f>'CR Visiapy'!AO7</f>
        <v>-3675</v>
      </c>
      <c r="AP8" s="260">
        <f>'CR Visiapy'!AP7</f>
        <v>-3675</v>
      </c>
      <c r="AQ8" s="269">
        <f>'CR Visiapy'!AQ7</f>
        <v>-3675</v>
      </c>
      <c r="AR8" s="269">
        <f>'CR Visiapy'!AR7</f>
        <v>-7875</v>
      </c>
      <c r="AS8" s="269">
        <f>'CR Visiapy'!AS7</f>
        <v>-7875</v>
      </c>
      <c r="AT8" s="269">
        <f>'CR Visiapy'!AT7</f>
        <v>-7875</v>
      </c>
      <c r="AU8" s="269">
        <f>'CR Visiapy'!AU7</f>
        <v>-7875</v>
      </c>
      <c r="AV8" s="269">
        <f>'CR Visiapy'!AV7</f>
        <v>-7875</v>
      </c>
      <c r="AW8" s="269">
        <f>'CR Visiapy'!AW7</f>
        <v>-7875</v>
      </c>
      <c r="AX8" s="269">
        <f>'CR Visiapy'!AX7</f>
        <v>-7875</v>
      </c>
      <c r="AY8" s="269">
        <f>'CR Visiapy'!AY7</f>
        <v>-7875</v>
      </c>
      <c r="AZ8" s="269">
        <f>'CR Visiapy'!AZ7</f>
        <v>-7875</v>
      </c>
      <c r="BA8" s="269">
        <f>'CR Visiapy'!BA7</f>
        <v>-7875</v>
      </c>
      <c r="BB8" s="269">
        <f>'CR Visiapy'!BB7</f>
        <v>-7875</v>
      </c>
      <c r="BC8" s="269">
        <f>'CR Visiapy'!BC7</f>
        <v>-7875</v>
      </c>
    </row>
    <row r="9" spans="1:58" s="62" customFormat="1" ht="23" customHeight="1">
      <c r="B9" s="564" t="s">
        <v>2</v>
      </c>
      <c r="C9" s="565"/>
      <c r="D9" s="140">
        <f t="shared" si="1"/>
        <v>0</v>
      </c>
      <c r="E9" s="140">
        <f t="shared" si="2"/>
        <v>-137199.99999999997</v>
      </c>
      <c r="F9" s="146">
        <f t="shared" si="3"/>
        <v>-335400</v>
      </c>
      <c r="H9" s="140">
        <f>'CR Visiapy'!H8</f>
        <v>0</v>
      </c>
      <c r="I9" s="140">
        <f>'CR Visiapy'!I8</f>
        <v>0</v>
      </c>
      <c r="J9" s="140">
        <f>'CR Visiapy'!J8</f>
        <v>0</v>
      </c>
      <c r="K9" s="140">
        <f>'CR Visiapy'!K8</f>
        <v>0</v>
      </c>
      <c r="L9" s="140">
        <f>'CR Visiapy'!L8</f>
        <v>0</v>
      </c>
      <c r="M9" s="140">
        <f>'CR Visiapy'!M8</f>
        <v>0</v>
      </c>
      <c r="N9" s="140">
        <f>'CR Visiapy'!N8</f>
        <v>0</v>
      </c>
      <c r="O9" s="140">
        <f>'CR Visiapy'!O8</f>
        <v>0</v>
      </c>
      <c r="P9" s="140">
        <f>'CR Visiapy'!P8</f>
        <v>0</v>
      </c>
      <c r="Q9" s="140">
        <f>'CR Visiapy'!Q8</f>
        <v>0</v>
      </c>
      <c r="R9" s="140">
        <f>'CR Visiapy'!R8</f>
        <v>0</v>
      </c>
      <c r="S9" s="140">
        <f>'CR Visiapy'!S8</f>
        <v>0</v>
      </c>
      <c r="T9" s="140">
        <f>'CR Visiapy'!T8</f>
        <v>-11433.333333333332</v>
      </c>
      <c r="U9" s="140">
        <f>'CR Visiapy'!U8</f>
        <v>-11433.333333333332</v>
      </c>
      <c r="V9" s="140">
        <f>'CR Visiapy'!V8</f>
        <v>-11433.333333333332</v>
      </c>
      <c r="W9" s="140">
        <f>'CR Visiapy'!W8</f>
        <v>-11433.333333333332</v>
      </c>
      <c r="X9" s="140">
        <f>'CR Visiapy'!X8</f>
        <v>-11433.333333333332</v>
      </c>
      <c r="Y9" s="140">
        <f>'CR Visiapy'!Y8</f>
        <v>-11433.333333333332</v>
      </c>
      <c r="Z9" s="140">
        <f>'CR Visiapy'!Z8</f>
        <v>-11433.333333333332</v>
      </c>
      <c r="AA9" s="140">
        <f>'CR Visiapy'!AA8</f>
        <v>-11433.333333333332</v>
      </c>
      <c r="AB9" s="140">
        <f>'CR Visiapy'!AB8</f>
        <v>-11433.333333333332</v>
      </c>
      <c r="AC9" s="140">
        <f>'CR Visiapy'!AC8</f>
        <v>-11433.333333333332</v>
      </c>
      <c r="AD9" s="140">
        <f>'CR Visiapy'!AD8</f>
        <v>-11433.333333333332</v>
      </c>
      <c r="AE9" s="140">
        <f>'CR Visiapy'!AE8</f>
        <v>-11433.333333333332</v>
      </c>
      <c r="AF9" s="140">
        <f>'CR Visiapy'!AF8</f>
        <v>-27950</v>
      </c>
      <c r="AG9" s="140">
        <f>'CR Visiapy'!AG8</f>
        <v>-27950</v>
      </c>
      <c r="AH9" s="140">
        <f>'CR Visiapy'!AH8</f>
        <v>-27950</v>
      </c>
      <c r="AI9" s="140">
        <f>'CR Visiapy'!AI8</f>
        <v>-27950</v>
      </c>
      <c r="AJ9" s="140">
        <f>'CR Visiapy'!AJ8</f>
        <v>-27950</v>
      </c>
      <c r="AK9" s="140">
        <f>'CR Visiapy'!AK8</f>
        <v>-27950</v>
      </c>
      <c r="AL9" s="140">
        <f>'CR Visiapy'!AL8</f>
        <v>-27950</v>
      </c>
      <c r="AM9" s="140">
        <f>'CR Visiapy'!AM8</f>
        <v>-27950</v>
      </c>
      <c r="AN9" s="140">
        <f>'CR Visiapy'!AN8</f>
        <v>-27950</v>
      </c>
      <c r="AO9" s="140">
        <f>'CR Visiapy'!AO8</f>
        <v>-27950</v>
      </c>
      <c r="AP9" s="140">
        <f>'CR Visiapy'!AP8</f>
        <v>-27950</v>
      </c>
      <c r="AQ9" s="146">
        <f>'CR Visiapy'!AQ8</f>
        <v>-27950</v>
      </c>
      <c r="AR9" s="146">
        <f>'CR Visiapy'!AR8</f>
        <v>-29616.666666666668</v>
      </c>
      <c r="AS9" s="146">
        <f>'CR Visiapy'!AS8</f>
        <v>-29616.666666666668</v>
      </c>
      <c r="AT9" s="146">
        <f>'CR Visiapy'!AT8</f>
        <v>-29616.666666666668</v>
      </c>
      <c r="AU9" s="146">
        <f>'CR Visiapy'!AU8</f>
        <v>-29616.666666666668</v>
      </c>
      <c r="AV9" s="146">
        <f>'CR Visiapy'!AV8</f>
        <v>-29616.666666666668</v>
      </c>
      <c r="AW9" s="146">
        <f>'CR Visiapy'!AW8</f>
        <v>-29616.666666666668</v>
      </c>
      <c r="AX9" s="146">
        <f>'CR Visiapy'!AX8</f>
        <v>-29616.666666666668</v>
      </c>
      <c r="AY9" s="146">
        <f>'CR Visiapy'!AY8</f>
        <v>-29616.666666666668</v>
      </c>
      <c r="AZ9" s="146">
        <f>'CR Visiapy'!AZ8</f>
        <v>-29616.666666666668</v>
      </c>
      <c r="BA9" s="146">
        <f>'CR Visiapy'!BA8</f>
        <v>-29616.666666666668</v>
      </c>
      <c r="BB9" s="146">
        <f>'CR Visiapy'!BB8</f>
        <v>-29616.666666666668</v>
      </c>
      <c r="BC9" s="146">
        <f>'CR Visiapy'!BC8</f>
        <v>-29616.666666666668</v>
      </c>
    </row>
    <row r="10" spans="1:58" s="62" customFormat="1" ht="23" customHeight="1">
      <c r="B10" s="564" t="str">
        <f>'CR Khépri Santé'!B7</f>
        <v>AACE</v>
      </c>
      <c r="C10" s="565"/>
      <c r="D10" s="140">
        <f>H10+I10+J10+K10+L10+M10+N10+O10+P10+Q10+R10+S10</f>
        <v>0</v>
      </c>
      <c r="E10" s="140">
        <f t="shared" si="2"/>
        <v>-48960.000000000007</v>
      </c>
      <c r="F10" s="146">
        <f t="shared" si="3"/>
        <v>-149560</v>
      </c>
      <c r="H10" s="140">
        <f>'CR Visiapy'!H9</f>
        <v>0</v>
      </c>
      <c r="I10" s="140">
        <f>'CR Visiapy'!I9</f>
        <v>0</v>
      </c>
      <c r="J10" s="140">
        <f>'CR Visiapy'!J9</f>
        <v>0</v>
      </c>
      <c r="K10" s="140">
        <f>'CR Visiapy'!K9</f>
        <v>0</v>
      </c>
      <c r="L10" s="140">
        <f>'CR Visiapy'!L9</f>
        <v>0</v>
      </c>
      <c r="M10" s="140">
        <f>'CR Visiapy'!M9</f>
        <v>0</v>
      </c>
      <c r="N10" s="140">
        <f>'CR Visiapy'!N9</f>
        <v>0</v>
      </c>
      <c r="O10" s="140">
        <f>'CR Visiapy'!O9</f>
        <v>0</v>
      </c>
      <c r="P10" s="140">
        <f>'CR Visiapy'!P9</f>
        <v>0</v>
      </c>
      <c r="Q10" s="140">
        <f>'CR Visiapy'!Q9</f>
        <v>0</v>
      </c>
      <c r="R10" s="140">
        <f>'CR Visiapy'!R9</f>
        <v>0</v>
      </c>
      <c r="S10" s="140">
        <f>'CR Visiapy'!S9</f>
        <v>0</v>
      </c>
      <c r="T10" s="140">
        <f>'CR Visiapy'!T9</f>
        <v>-4080.0000000000005</v>
      </c>
      <c r="U10" s="140">
        <f>'CR Visiapy'!U9</f>
        <v>-4080.0000000000005</v>
      </c>
      <c r="V10" s="140">
        <f>'CR Visiapy'!V9</f>
        <v>-4080.0000000000005</v>
      </c>
      <c r="W10" s="140">
        <f>'CR Visiapy'!W9</f>
        <v>-4080.0000000000005</v>
      </c>
      <c r="X10" s="140">
        <f>'CR Visiapy'!X9</f>
        <v>-4080.0000000000005</v>
      </c>
      <c r="Y10" s="140">
        <f>'CR Visiapy'!Y9</f>
        <v>-4080.0000000000005</v>
      </c>
      <c r="Z10" s="140">
        <f>'CR Visiapy'!Z9</f>
        <v>-4080.0000000000005</v>
      </c>
      <c r="AA10" s="140">
        <f>'CR Visiapy'!AA9</f>
        <v>-4080.0000000000005</v>
      </c>
      <c r="AB10" s="140">
        <f>'CR Visiapy'!AB9</f>
        <v>-4080.0000000000005</v>
      </c>
      <c r="AC10" s="140">
        <f>'CR Visiapy'!AC9</f>
        <v>-4080.0000000000005</v>
      </c>
      <c r="AD10" s="140">
        <f>'CR Visiapy'!AD9</f>
        <v>-4080.0000000000005</v>
      </c>
      <c r="AE10" s="140">
        <f>'CR Visiapy'!AE9</f>
        <v>-4080.0000000000005</v>
      </c>
      <c r="AF10" s="140">
        <f>'CR Visiapy'!AF9</f>
        <v>-12463.333333333334</v>
      </c>
      <c r="AG10" s="140">
        <f>'CR Visiapy'!AG9</f>
        <v>-12463.333333333334</v>
      </c>
      <c r="AH10" s="140">
        <f>'CR Visiapy'!AH9</f>
        <v>-12463.333333333334</v>
      </c>
      <c r="AI10" s="140">
        <f>'CR Visiapy'!AI9</f>
        <v>-12463.333333333334</v>
      </c>
      <c r="AJ10" s="140">
        <f>'CR Visiapy'!AJ9</f>
        <v>-12463.333333333334</v>
      </c>
      <c r="AK10" s="140">
        <f>'CR Visiapy'!AK9</f>
        <v>-12463.333333333334</v>
      </c>
      <c r="AL10" s="140">
        <f>'CR Visiapy'!AL9</f>
        <v>-12463.333333333334</v>
      </c>
      <c r="AM10" s="140">
        <f>'CR Visiapy'!AM9</f>
        <v>-12463.333333333334</v>
      </c>
      <c r="AN10" s="140">
        <f>'CR Visiapy'!AN9</f>
        <v>-12463.333333333334</v>
      </c>
      <c r="AO10" s="140">
        <f>'CR Visiapy'!AO9</f>
        <v>-12463.333333333334</v>
      </c>
      <c r="AP10" s="140">
        <f>'CR Visiapy'!AP9</f>
        <v>-12463.333333333334</v>
      </c>
      <c r="AQ10" s="146">
        <f>'CR Visiapy'!AQ9</f>
        <v>-12463.333333333334</v>
      </c>
      <c r="AR10" s="146">
        <f>'CR Visiapy'!AR9</f>
        <v>-12863.333333333334</v>
      </c>
      <c r="AS10" s="146">
        <f>'CR Visiapy'!AS9</f>
        <v>-12863.333333333334</v>
      </c>
      <c r="AT10" s="146">
        <f>'CR Visiapy'!AT9</f>
        <v>-12863.333333333334</v>
      </c>
      <c r="AU10" s="146">
        <f>'CR Visiapy'!AU9</f>
        <v>-12863.333333333334</v>
      </c>
      <c r="AV10" s="146">
        <f>'CR Visiapy'!AV9</f>
        <v>-12863.333333333334</v>
      </c>
      <c r="AW10" s="146">
        <f>'CR Visiapy'!AW9</f>
        <v>-12863.333333333334</v>
      </c>
      <c r="AX10" s="146">
        <f>'CR Visiapy'!AX9</f>
        <v>-12863.333333333334</v>
      </c>
      <c r="AY10" s="146">
        <f>'CR Visiapy'!AY9</f>
        <v>-12863.333333333334</v>
      </c>
      <c r="AZ10" s="146">
        <f>'CR Visiapy'!AZ9</f>
        <v>-12863.333333333334</v>
      </c>
      <c r="BA10" s="146">
        <f>'CR Visiapy'!BA9</f>
        <v>-12863.333333333334</v>
      </c>
      <c r="BB10" s="146">
        <f>'CR Visiapy'!BB9</f>
        <v>-12863.333333333334</v>
      </c>
      <c r="BC10" s="146">
        <f>'CR Visiapy'!BC9</f>
        <v>-12863.333333333334</v>
      </c>
    </row>
    <row r="11" spans="1:58" s="62" customFormat="1" ht="23" customHeight="1">
      <c r="B11" s="564" t="str">
        <f>'CR Khépri Santé'!B9</f>
        <v>Impôts et taxes</v>
      </c>
      <c r="C11" s="565"/>
      <c r="D11" s="140">
        <f t="shared" si="1"/>
        <v>0</v>
      </c>
      <c r="E11" s="140">
        <f t="shared" si="2"/>
        <v>-1000.0000000000001</v>
      </c>
      <c r="F11" s="146">
        <f t="shared" si="3"/>
        <v>-3000</v>
      </c>
      <c r="H11" s="140">
        <f>'CR Visiapy'!H10</f>
        <v>0</v>
      </c>
      <c r="I11" s="140">
        <f>'CR Visiapy'!I10</f>
        <v>0</v>
      </c>
      <c r="J11" s="140">
        <f>'CR Visiapy'!J10</f>
        <v>0</v>
      </c>
      <c r="K11" s="140">
        <f>'CR Visiapy'!K10</f>
        <v>0</v>
      </c>
      <c r="L11" s="140">
        <f>'CR Visiapy'!L10</f>
        <v>0</v>
      </c>
      <c r="M11" s="140">
        <f>'CR Visiapy'!M10</f>
        <v>0</v>
      </c>
      <c r="N11" s="140">
        <f>'CR Visiapy'!N10</f>
        <v>0</v>
      </c>
      <c r="O11" s="140">
        <f>'CR Visiapy'!O10</f>
        <v>0</v>
      </c>
      <c r="P11" s="140">
        <f>'CR Visiapy'!P10</f>
        <v>0</v>
      </c>
      <c r="Q11" s="140">
        <f>'CR Visiapy'!Q10</f>
        <v>0</v>
      </c>
      <c r="R11" s="140">
        <f>'CR Visiapy'!R10</f>
        <v>0</v>
      </c>
      <c r="S11" s="140">
        <f>'CR Visiapy'!S10</f>
        <v>0</v>
      </c>
      <c r="T11" s="140">
        <f>'CR Visiapy'!T10</f>
        <v>-83.333333333333329</v>
      </c>
      <c r="U11" s="140">
        <f>'CR Visiapy'!U10</f>
        <v>-83.333333333333329</v>
      </c>
      <c r="V11" s="140">
        <f>'CR Visiapy'!V10</f>
        <v>-83.333333333333329</v>
      </c>
      <c r="W11" s="140">
        <f>'CR Visiapy'!W10</f>
        <v>-83.333333333333329</v>
      </c>
      <c r="X11" s="140">
        <f>'CR Visiapy'!X10</f>
        <v>-83.333333333333329</v>
      </c>
      <c r="Y11" s="140">
        <f>'CR Visiapy'!Y10</f>
        <v>-83.333333333333329</v>
      </c>
      <c r="Z11" s="140">
        <f>'CR Visiapy'!Z10</f>
        <v>-83.333333333333329</v>
      </c>
      <c r="AA11" s="140">
        <f>'CR Visiapy'!AA10</f>
        <v>-83.333333333333329</v>
      </c>
      <c r="AB11" s="140">
        <f>'CR Visiapy'!AB10</f>
        <v>-83.333333333333329</v>
      </c>
      <c r="AC11" s="140">
        <f>'CR Visiapy'!AC10</f>
        <v>-83.333333333333329</v>
      </c>
      <c r="AD11" s="140">
        <f>'CR Visiapy'!AD10</f>
        <v>-83.333333333333329</v>
      </c>
      <c r="AE11" s="140">
        <f>'CR Visiapy'!AE10</f>
        <v>-83.333333333333329</v>
      </c>
      <c r="AF11" s="140">
        <f>'CR Visiapy'!AF10</f>
        <v>-250</v>
      </c>
      <c r="AG11" s="140">
        <f>'CR Visiapy'!AG10</f>
        <v>-250</v>
      </c>
      <c r="AH11" s="140">
        <f>'CR Visiapy'!AH10</f>
        <v>-250</v>
      </c>
      <c r="AI11" s="140">
        <f>'CR Visiapy'!AI10</f>
        <v>-250</v>
      </c>
      <c r="AJ11" s="140">
        <f>'CR Visiapy'!AJ10</f>
        <v>-250</v>
      </c>
      <c r="AK11" s="140">
        <f>'CR Visiapy'!AK10</f>
        <v>-250</v>
      </c>
      <c r="AL11" s="140">
        <f>'CR Visiapy'!AL10</f>
        <v>-250</v>
      </c>
      <c r="AM11" s="140">
        <f>'CR Visiapy'!AM10</f>
        <v>-250</v>
      </c>
      <c r="AN11" s="140">
        <f>'CR Visiapy'!AN10</f>
        <v>-250</v>
      </c>
      <c r="AO11" s="140">
        <f>'CR Visiapy'!AO10</f>
        <v>-250</v>
      </c>
      <c r="AP11" s="140">
        <f>'CR Visiapy'!AP10</f>
        <v>-250</v>
      </c>
      <c r="AQ11" s="146">
        <f>'CR Visiapy'!AQ10</f>
        <v>-250</v>
      </c>
      <c r="AR11" s="146">
        <f>'CR Visiapy'!AR10</f>
        <v>-500</v>
      </c>
      <c r="AS11" s="146">
        <f>'CR Visiapy'!AS10</f>
        <v>-500</v>
      </c>
      <c r="AT11" s="146">
        <f>'CR Visiapy'!AT10</f>
        <v>-500</v>
      </c>
      <c r="AU11" s="146">
        <f>'CR Visiapy'!AU10</f>
        <v>-500</v>
      </c>
      <c r="AV11" s="146">
        <f>'CR Visiapy'!AV10</f>
        <v>-500</v>
      </c>
      <c r="AW11" s="146">
        <f>'CR Visiapy'!AW10</f>
        <v>-500</v>
      </c>
      <c r="AX11" s="146">
        <f>'CR Visiapy'!AX10</f>
        <v>-500</v>
      </c>
      <c r="AY11" s="146">
        <f>'CR Visiapy'!AY10</f>
        <v>-500</v>
      </c>
      <c r="AZ11" s="146">
        <f>'CR Visiapy'!AZ10</f>
        <v>-500</v>
      </c>
      <c r="BA11" s="146">
        <f>'CR Visiapy'!BA10</f>
        <v>-500</v>
      </c>
      <c r="BB11" s="146">
        <f>'CR Visiapy'!BB10</f>
        <v>-500</v>
      </c>
      <c r="BC11" s="146">
        <f>'CR Visiapy'!BC10</f>
        <v>-500</v>
      </c>
    </row>
    <row r="12" spans="1:58" s="62" customFormat="1" ht="23" customHeight="1">
      <c r="B12" s="564" t="str">
        <f>'CR Khépri Santé'!B21</f>
        <v>Résultat Financier</v>
      </c>
      <c r="C12" s="565"/>
      <c r="D12" s="140">
        <f t="shared" si="1"/>
        <v>0</v>
      </c>
      <c r="E12" s="140">
        <f t="shared" si="2"/>
        <v>0</v>
      </c>
      <c r="F12" s="146">
        <f t="shared" si="3"/>
        <v>0</v>
      </c>
      <c r="H12" s="140">
        <f>'CR Visiapy'!H21</f>
        <v>0</v>
      </c>
      <c r="I12" s="140">
        <f>'CR Visiapy'!I21</f>
        <v>0</v>
      </c>
      <c r="J12" s="140">
        <f>'CR Visiapy'!J21</f>
        <v>0</v>
      </c>
      <c r="K12" s="140">
        <f>'CR Visiapy'!K21</f>
        <v>0</v>
      </c>
      <c r="L12" s="140">
        <f>'CR Visiapy'!L21</f>
        <v>0</v>
      </c>
      <c r="M12" s="140">
        <f>'CR Visiapy'!M21</f>
        <v>0</v>
      </c>
      <c r="N12" s="140">
        <f>'CR Visiapy'!N21</f>
        <v>0</v>
      </c>
      <c r="O12" s="140">
        <f>'CR Visiapy'!O21</f>
        <v>0</v>
      </c>
      <c r="P12" s="140">
        <f>'CR Visiapy'!P21</f>
        <v>0</v>
      </c>
      <c r="Q12" s="140">
        <f>'CR Visiapy'!Q21</f>
        <v>0</v>
      </c>
      <c r="R12" s="140">
        <f>'CR Visiapy'!R21</f>
        <v>0</v>
      </c>
      <c r="S12" s="140">
        <f>'CR Visiapy'!S21</f>
        <v>0</v>
      </c>
      <c r="T12" s="140">
        <f>'CR Visiapy'!T21</f>
        <v>0</v>
      </c>
      <c r="U12" s="140">
        <f>'CR Visiapy'!U21</f>
        <v>0</v>
      </c>
      <c r="V12" s="140">
        <f>'CR Visiapy'!V21</f>
        <v>0</v>
      </c>
      <c r="W12" s="140">
        <f>'CR Visiapy'!W21</f>
        <v>0</v>
      </c>
      <c r="X12" s="140">
        <f>'CR Visiapy'!X21</f>
        <v>0</v>
      </c>
      <c r="Y12" s="140">
        <f>'CR Visiapy'!Y21</f>
        <v>0</v>
      </c>
      <c r="Z12" s="140">
        <f>'CR Visiapy'!Z21</f>
        <v>0</v>
      </c>
      <c r="AA12" s="140">
        <f>'CR Visiapy'!AA21</f>
        <v>0</v>
      </c>
      <c r="AB12" s="140">
        <f>'CR Visiapy'!AB21</f>
        <v>0</v>
      </c>
      <c r="AC12" s="140">
        <f>'CR Visiapy'!AC21</f>
        <v>0</v>
      </c>
      <c r="AD12" s="140">
        <f>'CR Visiapy'!AD21</f>
        <v>0</v>
      </c>
      <c r="AE12" s="140">
        <f>'CR Visiapy'!AE21</f>
        <v>0</v>
      </c>
      <c r="AF12" s="140">
        <f>'CR Visiapy'!AF21</f>
        <v>0</v>
      </c>
      <c r="AG12" s="140">
        <f>'CR Visiapy'!AG21</f>
        <v>0</v>
      </c>
      <c r="AH12" s="140">
        <f>'CR Visiapy'!AH21</f>
        <v>0</v>
      </c>
      <c r="AI12" s="140">
        <f>'CR Visiapy'!AI21</f>
        <v>0</v>
      </c>
      <c r="AJ12" s="140">
        <f>'CR Visiapy'!AJ21</f>
        <v>0</v>
      </c>
      <c r="AK12" s="140">
        <f>'CR Visiapy'!AK21</f>
        <v>0</v>
      </c>
      <c r="AL12" s="140">
        <f>'CR Visiapy'!AL21</f>
        <v>0</v>
      </c>
      <c r="AM12" s="140">
        <f>'CR Visiapy'!AM21</f>
        <v>0</v>
      </c>
      <c r="AN12" s="140">
        <f>'CR Visiapy'!AN21</f>
        <v>0</v>
      </c>
      <c r="AO12" s="140">
        <f>'CR Visiapy'!AO21</f>
        <v>0</v>
      </c>
      <c r="AP12" s="140">
        <f>'CR Visiapy'!AP21</f>
        <v>0</v>
      </c>
      <c r="AQ12" s="146">
        <f>'CR Visiapy'!AQ21</f>
        <v>0</v>
      </c>
      <c r="AR12" s="146">
        <f>'CR Visiapy'!AR21</f>
        <v>0</v>
      </c>
      <c r="AS12" s="146">
        <f>'CR Visiapy'!AS21</f>
        <v>0</v>
      </c>
      <c r="AT12" s="146">
        <f>'CR Visiapy'!AT21</f>
        <v>0</v>
      </c>
      <c r="AU12" s="146">
        <f>'CR Visiapy'!AU21</f>
        <v>0</v>
      </c>
      <c r="AV12" s="146">
        <f>'CR Visiapy'!AV21</f>
        <v>0</v>
      </c>
      <c r="AW12" s="146">
        <f>'CR Visiapy'!AW21</f>
        <v>0</v>
      </c>
      <c r="AX12" s="146">
        <f>'CR Visiapy'!AX21</f>
        <v>0</v>
      </c>
      <c r="AY12" s="146">
        <f>'CR Visiapy'!AY21</f>
        <v>0</v>
      </c>
      <c r="AZ12" s="146">
        <f>'CR Visiapy'!AZ21</f>
        <v>0</v>
      </c>
      <c r="BA12" s="146">
        <f>'CR Visiapy'!BA21</f>
        <v>0</v>
      </c>
      <c r="BB12" s="146">
        <f>'CR Visiapy'!BB21</f>
        <v>0</v>
      </c>
      <c r="BC12" s="146">
        <f>'CR Visiapy'!BC21</f>
        <v>0</v>
      </c>
    </row>
    <row r="13" spans="1:58" s="62" customFormat="1" ht="23" customHeight="1">
      <c r="B13" s="564" t="str">
        <f>'CR Khépri Santé'!B26</f>
        <v>Résultat Exceptionnel</v>
      </c>
      <c r="C13" s="565"/>
      <c r="D13" s="140">
        <f t="shared" si="1"/>
        <v>0</v>
      </c>
      <c r="E13" s="140">
        <f t="shared" si="2"/>
        <v>0</v>
      </c>
      <c r="F13" s="146">
        <f t="shared" si="3"/>
        <v>0</v>
      </c>
      <c r="H13" s="140">
        <f>'CR Visiapy'!H26</f>
        <v>0</v>
      </c>
      <c r="I13" s="140">
        <f>'CR Visiapy'!I26</f>
        <v>0</v>
      </c>
      <c r="J13" s="140">
        <f>'CR Visiapy'!J26</f>
        <v>0</v>
      </c>
      <c r="K13" s="140">
        <f>'CR Visiapy'!K26</f>
        <v>0</v>
      </c>
      <c r="L13" s="140">
        <f>'CR Visiapy'!L26</f>
        <v>0</v>
      </c>
      <c r="M13" s="140">
        <f>'CR Visiapy'!M26</f>
        <v>0</v>
      </c>
      <c r="N13" s="140">
        <f>'CR Visiapy'!N26</f>
        <v>0</v>
      </c>
      <c r="O13" s="140">
        <f>'CR Visiapy'!O26</f>
        <v>0</v>
      </c>
      <c r="P13" s="140">
        <f>'CR Visiapy'!P26</f>
        <v>0</v>
      </c>
      <c r="Q13" s="140">
        <f>'CR Visiapy'!Q26</f>
        <v>0</v>
      </c>
      <c r="R13" s="140">
        <f>'CR Visiapy'!R26</f>
        <v>0</v>
      </c>
      <c r="S13" s="140">
        <f>'CR Visiapy'!S26</f>
        <v>0</v>
      </c>
      <c r="T13" s="140">
        <f>'CR Visiapy'!T26</f>
        <v>0</v>
      </c>
      <c r="U13" s="140">
        <f>'CR Visiapy'!U26</f>
        <v>0</v>
      </c>
      <c r="V13" s="140">
        <f>'CR Visiapy'!V26</f>
        <v>0</v>
      </c>
      <c r="W13" s="140">
        <f>'CR Visiapy'!W26</f>
        <v>0</v>
      </c>
      <c r="X13" s="140">
        <f>'CR Visiapy'!X26</f>
        <v>0</v>
      </c>
      <c r="Y13" s="140">
        <f>'CR Visiapy'!Y26</f>
        <v>0</v>
      </c>
      <c r="Z13" s="140">
        <f>'CR Visiapy'!Z26</f>
        <v>0</v>
      </c>
      <c r="AA13" s="140">
        <f>'CR Visiapy'!AA26</f>
        <v>0</v>
      </c>
      <c r="AB13" s="140">
        <f>'CR Visiapy'!AB26</f>
        <v>0</v>
      </c>
      <c r="AC13" s="140">
        <f>'CR Visiapy'!AC26</f>
        <v>0</v>
      </c>
      <c r="AD13" s="140">
        <f>'CR Visiapy'!AD26</f>
        <v>0</v>
      </c>
      <c r="AE13" s="140">
        <f>'CR Visiapy'!AE26</f>
        <v>0</v>
      </c>
      <c r="AF13" s="140">
        <f>'CR Visiapy'!AF26</f>
        <v>0</v>
      </c>
      <c r="AG13" s="140">
        <f>'CR Visiapy'!AG26</f>
        <v>0</v>
      </c>
      <c r="AH13" s="140">
        <f>'CR Visiapy'!AH26</f>
        <v>0</v>
      </c>
      <c r="AI13" s="140">
        <f>'CR Visiapy'!AI26</f>
        <v>0</v>
      </c>
      <c r="AJ13" s="140">
        <f>'CR Visiapy'!AJ26</f>
        <v>0</v>
      </c>
      <c r="AK13" s="140">
        <f>'CR Visiapy'!AK26</f>
        <v>0</v>
      </c>
      <c r="AL13" s="140">
        <f>'CR Visiapy'!AL26</f>
        <v>0</v>
      </c>
      <c r="AM13" s="140">
        <f>'CR Visiapy'!AM26</f>
        <v>0</v>
      </c>
      <c r="AN13" s="140">
        <f>'CR Visiapy'!AN26</f>
        <v>0</v>
      </c>
      <c r="AO13" s="140">
        <f>'CR Visiapy'!AO26</f>
        <v>0</v>
      </c>
      <c r="AP13" s="140">
        <f>'CR Visiapy'!AP26</f>
        <v>0</v>
      </c>
      <c r="AQ13" s="146">
        <f>'CR Visiapy'!AQ26</f>
        <v>0</v>
      </c>
      <c r="AR13" s="146">
        <f>'CR Visiapy'!AR26</f>
        <v>0</v>
      </c>
      <c r="AS13" s="146">
        <f>'CR Visiapy'!AS26</f>
        <v>0</v>
      </c>
      <c r="AT13" s="146">
        <f>'CR Visiapy'!AT26</f>
        <v>0</v>
      </c>
      <c r="AU13" s="146">
        <f>'CR Visiapy'!AU26</f>
        <v>0</v>
      </c>
      <c r="AV13" s="146">
        <f>'CR Visiapy'!AV26</f>
        <v>0</v>
      </c>
      <c r="AW13" s="146">
        <f>'CR Visiapy'!AW26</f>
        <v>0</v>
      </c>
      <c r="AX13" s="146">
        <f>'CR Visiapy'!AX26</f>
        <v>0</v>
      </c>
      <c r="AY13" s="146">
        <f>'CR Visiapy'!AY26</f>
        <v>0</v>
      </c>
      <c r="AZ13" s="146">
        <f>'CR Visiapy'!AZ26</f>
        <v>0</v>
      </c>
      <c r="BA13" s="146">
        <f>'CR Visiapy'!BA26</f>
        <v>0</v>
      </c>
      <c r="BB13" s="146">
        <f>'CR Visiapy'!BB26</f>
        <v>0</v>
      </c>
      <c r="BC13" s="146">
        <f>'CR Visiapy'!BC26</f>
        <v>0</v>
      </c>
    </row>
    <row r="14" spans="1:58" s="62" customFormat="1" ht="23" customHeight="1">
      <c r="B14" s="564" t="str">
        <f>'CR Khépri Santé'!B27</f>
        <v>Participation des salariés</v>
      </c>
      <c r="C14" s="565"/>
      <c r="D14" s="140">
        <f t="shared" si="1"/>
        <v>0</v>
      </c>
      <c r="E14" s="140">
        <f t="shared" si="2"/>
        <v>0</v>
      </c>
      <c r="F14" s="146">
        <f t="shared" si="3"/>
        <v>0</v>
      </c>
      <c r="H14" s="140">
        <f>'CR Visiapy'!H27</f>
        <v>0</v>
      </c>
      <c r="I14" s="140">
        <f>'CR Visiapy'!I27</f>
        <v>0</v>
      </c>
      <c r="J14" s="140">
        <f>'CR Visiapy'!J27</f>
        <v>0</v>
      </c>
      <c r="K14" s="140">
        <f>'CR Visiapy'!K27</f>
        <v>0</v>
      </c>
      <c r="L14" s="140">
        <f>'CR Visiapy'!L27</f>
        <v>0</v>
      </c>
      <c r="M14" s="140">
        <f>'CR Visiapy'!M27</f>
        <v>0</v>
      </c>
      <c r="N14" s="140">
        <f>'CR Visiapy'!N27</f>
        <v>0</v>
      </c>
      <c r="O14" s="140">
        <f>'CR Visiapy'!O27</f>
        <v>0</v>
      </c>
      <c r="P14" s="140">
        <f>'CR Visiapy'!P27</f>
        <v>0</v>
      </c>
      <c r="Q14" s="140">
        <f>'CR Visiapy'!Q27</f>
        <v>0</v>
      </c>
      <c r="R14" s="140">
        <f>'CR Visiapy'!R27</f>
        <v>0</v>
      </c>
      <c r="S14" s="140">
        <f>'CR Visiapy'!S27</f>
        <v>0</v>
      </c>
      <c r="T14" s="140">
        <f>'CR Visiapy'!T27</f>
        <v>0</v>
      </c>
      <c r="U14" s="140">
        <f>'CR Visiapy'!U27</f>
        <v>0</v>
      </c>
      <c r="V14" s="140">
        <f>'CR Visiapy'!V27</f>
        <v>0</v>
      </c>
      <c r="W14" s="140">
        <f>'CR Visiapy'!W27</f>
        <v>0</v>
      </c>
      <c r="X14" s="140">
        <f>'CR Visiapy'!X27</f>
        <v>0</v>
      </c>
      <c r="Y14" s="140">
        <f>'CR Visiapy'!Y27</f>
        <v>0</v>
      </c>
      <c r="Z14" s="140">
        <f>'CR Visiapy'!Z27</f>
        <v>0</v>
      </c>
      <c r="AA14" s="140">
        <f>'CR Visiapy'!AA27</f>
        <v>0</v>
      </c>
      <c r="AB14" s="140">
        <f>'CR Visiapy'!AB27</f>
        <v>0</v>
      </c>
      <c r="AC14" s="140">
        <f>'CR Visiapy'!AC27</f>
        <v>0</v>
      </c>
      <c r="AD14" s="140">
        <f>'CR Visiapy'!AD27</f>
        <v>0</v>
      </c>
      <c r="AE14" s="140">
        <f>'CR Visiapy'!AE27</f>
        <v>0</v>
      </c>
      <c r="AF14" s="140">
        <f>'CR Visiapy'!AF27</f>
        <v>0</v>
      </c>
      <c r="AG14" s="140">
        <f>'CR Visiapy'!AG27</f>
        <v>0</v>
      </c>
      <c r="AH14" s="140">
        <f>'CR Visiapy'!AH27</f>
        <v>0</v>
      </c>
      <c r="AI14" s="140">
        <f>'CR Visiapy'!AI27</f>
        <v>0</v>
      </c>
      <c r="AJ14" s="140">
        <f>'CR Visiapy'!AJ27</f>
        <v>0</v>
      </c>
      <c r="AK14" s="140">
        <f>'CR Visiapy'!AK27</f>
        <v>0</v>
      </c>
      <c r="AL14" s="140">
        <f>'CR Visiapy'!AL27</f>
        <v>0</v>
      </c>
      <c r="AM14" s="140">
        <f>'CR Visiapy'!AM27</f>
        <v>0</v>
      </c>
      <c r="AN14" s="140">
        <f>'CR Visiapy'!AN27</f>
        <v>0</v>
      </c>
      <c r="AO14" s="140">
        <f>'CR Visiapy'!AO27</f>
        <v>0</v>
      </c>
      <c r="AP14" s="140">
        <f>'CR Visiapy'!AP27</f>
        <v>0</v>
      </c>
      <c r="AQ14" s="146">
        <f>'CR Visiapy'!AQ27</f>
        <v>0</v>
      </c>
      <c r="AR14" s="146">
        <f>'CR Visiapy'!AR27</f>
        <v>0</v>
      </c>
      <c r="AS14" s="146">
        <f>'CR Visiapy'!AS27</f>
        <v>0</v>
      </c>
      <c r="AT14" s="146">
        <f>'CR Visiapy'!AT27</f>
        <v>0</v>
      </c>
      <c r="AU14" s="146">
        <f>'CR Visiapy'!AU27</f>
        <v>0</v>
      </c>
      <c r="AV14" s="146">
        <f>'CR Visiapy'!AV27</f>
        <v>0</v>
      </c>
      <c r="AW14" s="146">
        <f>'CR Visiapy'!AW27</f>
        <v>0</v>
      </c>
      <c r="AX14" s="146">
        <f>'CR Visiapy'!AX27</f>
        <v>0</v>
      </c>
      <c r="AY14" s="146">
        <f>'CR Visiapy'!AY27</f>
        <v>0</v>
      </c>
      <c r="AZ14" s="146">
        <f>'CR Visiapy'!AZ27</f>
        <v>0</v>
      </c>
      <c r="BA14" s="146">
        <f>'CR Visiapy'!BA27</f>
        <v>0</v>
      </c>
      <c r="BB14" s="146">
        <f>'CR Visiapy'!BB27</f>
        <v>0</v>
      </c>
      <c r="BC14" s="146">
        <f>'CR Visiapy'!BC27</f>
        <v>0</v>
      </c>
    </row>
    <row r="15" spans="1:58" s="62" customFormat="1" ht="23" customHeight="1">
      <c r="B15" s="564" t="s">
        <v>64</v>
      </c>
      <c r="C15" s="565"/>
      <c r="D15" s="140">
        <f t="shared" si="1"/>
        <v>0</v>
      </c>
      <c r="E15" s="140">
        <f t="shared" si="2"/>
        <v>0</v>
      </c>
      <c r="F15" s="146">
        <f t="shared" si="3"/>
        <v>0</v>
      </c>
      <c r="H15" s="263">
        <f>'CR Visiapy'!H28</f>
        <v>0</v>
      </c>
      <c r="I15" s="263">
        <f>'CR Visiapy'!I28</f>
        <v>0</v>
      </c>
      <c r="J15" s="263">
        <f>'CR Visiapy'!J28</f>
        <v>0</v>
      </c>
      <c r="K15" s="263">
        <f>'CR Visiapy'!K28</f>
        <v>0</v>
      </c>
      <c r="L15" s="263">
        <f>'CR Visiapy'!L28</f>
        <v>0</v>
      </c>
      <c r="M15" s="263">
        <f>'CR Visiapy'!M28</f>
        <v>0</v>
      </c>
      <c r="N15" s="263">
        <f>'CR Visiapy'!N28</f>
        <v>0</v>
      </c>
      <c r="O15" s="263">
        <f>'CR Visiapy'!O28</f>
        <v>0</v>
      </c>
      <c r="P15" s="263">
        <f>'CR Visiapy'!P28</f>
        <v>0</v>
      </c>
      <c r="Q15" s="263">
        <f>'CR Visiapy'!Q28</f>
        <v>0</v>
      </c>
      <c r="R15" s="263">
        <f>'CR Visiapy'!R28</f>
        <v>0</v>
      </c>
      <c r="S15" s="263">
        <f>'CR Visiapy'!S28</f>
        <v>0</v>
      </c>
      <c r="T15" s="263">
        <f>'CR Visiapy'!T28</f>
        <v>0</v>
      </c>
      <c r="U15" s="263">
        <f>'CR Visiapy'!U28</f>
        <v>0</v>
      </c>
      <c r="V15" s="263">
        <f>'CR Visiapy'!V28</f>
        <v>0</v>
      </c>
      <c r="W15" s="263">
        <f>'CR Visiapy'!W28</f>
        <v>0</v>
      </c>
      <c r="X15" s="263">
        <f>'CR Visiapy'!X28</f>
        <v>0</v>
      </c>
      <c r="Y15" s="263">
        <f>'CR Visiapy'!Y28</f>
        <v>0</v>
      </c>
      <c r="Z15" s="263">
        <f>'CR Visiapy'!Z28</f>
        <v>0</v>
      </c>
      <c r="AA15" s="263">
        <f>'CR Visiapy'!AA28</f>
        <v>0</v>
      </c>
      <c r="AB15" s="263">
        <f>'CR Visiapy'!AB28</f>
        <v>0</v>
      </c>
      <c r="AC15" s="263">
        <f>'CR Visiapy'!AC28</f>
        <v>0</v>
      </c>
      <c r="AD15" s="263">
        <f>'CR Visiapy'!AD28</f>
        <v>0</v>
      </c>
      <c r="AE15" s="263">
        <f>'CR Visiapy'!AE28</f>
        <v>0</v>
      </c>
      <c r="AF15" s="263">
        <f>'CR Visiapy'!AF28</f>
        <v>0</v>
      </c>
      <c r="AG15" s="263">
        <f>'CR Visiapy'!AG28</f>
        <v>0</v>
      </c>
      <c r="AH15" s="263">
        <f>'CR Visiapy'!AH28</f>
        <v>0</v>
      </c>
      <c r="AI15" s="263">
        <f>'CR Visiapy'!AI28</f>
        <v>0</v>
      </c>
      <c r="AJ15" s="263">
        <f>'CR Visiapy'!AJ28</f>
        <v>0</v>
      </c>
      <c r="AK15" s="263">
        <f>'CR Visiapy'!AK28</f>
        <v>0</v>
      </c>
      <c r="AL15" s="263">
        <f>'CR Visiapy'!AL28</f>
        <v>0</v>
      </c>
      <c r="AM15" s="263">
        <f>'CR Visiapy'!AM28</f>
        <v>0</v>
      </c>
      <c r="AN15" s="263">
        <f>'CR Visiapy'!AN28</f>
        <v>0</v>
      </c>
      <c r="AO15" s="263">
        <f>'CR Visiapy'!AO28</f>
        <v>0</v>
      </c>
      <c r="AP15" s="263">
        <f>'CR Visiapy'!AP28</f>
        <v>0</v>
      </c>
      <c r="AQ15" s="392">
        <f>'CR Visiapy'!AQ28</f>
        <v>0</v>
      </c>
      <c r="AR15" s="392">
        <f>'CR Visiapy'!AR28</f>
        <v>-4134.4666666666617</v>
      </c>
      <c r="AS15" s="392">
        <f>'CR Visiapy'!AS28</f>
        <v>-4134.4666666666617</v>
      </c>
      <c r="AT15" s="392">
        <f>'CR Visiapy'!AT28</f>
        <v>-4134.4666666666617</v>
      </c>
      <c r="AU15" s="392">
        <f>'CR Visiapy'!AU28</f>
        <v>-4134.4666666666617</v>
      </c>
      <c r="AV15" s="392">
        <f>'CR Visiapy'!AV28</f>
        <v>-4134.4666666666617</v>
      </c>
      <c r="AW15" s="392">
        <f>'CR Visiapy'!AW28</f>
        <v>-4134.4666666666617</v>
      </c>
      <c r="AX15" s="392">
        <f>'CR Visiapy'!AX28</f>
        <v>-4134.4666666666617</v>
      </c>
      <c r="AY15" s="392">
        <f>'CR Visiapy'!AY28</f>
        <v>-4134.4666666666617</v>
      </c>
      <c r="AZ15" s="392">
        <f>'CR Visiapy'!AZ28</f>
        <v>-4134.4666666666617</v>
      </c>
      <c r="BA15" s="392">
        <f>'CR Visiapy'!BA28</f>
        <v>-4134.4666666666617</v>
      </c>
      <c r="BB15" s="392">
        <f>'CR Visiapy'!BB28</f>
        <v>-4134.4666666666617</v>
      </c>
      <c r="BC15" s="392">
        <f>'CR Visiapy'!BC28</f>
        <v>-4134.4666666666617</v>
      </c>
    </row>
    <row r="16" spans="1:58" s="42" customFormat="1" ht="23" customHeight="1">
      <c r="B16" s="559" t="s">
        <v>72</v>
      </c>
      <c r="C16" s="560"/>
      <c r="D16" s="561">
        <f t="shared" ref="D16:E16" si="4">SUM(D8:D15)</f>
        <v>0</v>
      </c>
      <c r="E16" s="561">
        <f t="shared" si="4"/>
        <v>-189427.99999999997</v>
      </c>
      <c r="F16" s="561">
        <f>SUM(F8:F15)</f>
        <v>-532060</v>
      </c>
      <c r="G16" s="64"/>
      <c r="H16" s="202">
        <f>SUM(H8:H15)</f>
        <v>0</v>
      </c>
      <c r="I16" s="202">
        <f t="shared" ref="I16:AQ16" si="5">SUM(I8:I15)</f>
        <v>0</v>
      </c>
      <c r="J16" s="202">
        <f t="shared" si="5"/>
        <v>0</v>
      </c>
      <c r="K16" s="202">
        <f t="shared" si="5"/>
        <v>0</v>
      </c>
      <c r="L16" s="202">
        <f t="shared" si="5"/>
        <v>0</v>
      </c>
      <c r="M16" s="202">
        <f t="shared" si="5"/>
        <v>0</v>
      </c>
      <c r="N16" s="202">
        <f t="shared" si="5"/>
        <v>0</v>
      </c>
      <c r="O16" s="202">
        <f t="shared" si="5"/>
        <v>0</v>
      </c>
      <c r="P16" s="202">
        <f t="shared" si="5"/>
        <v>0</v>
      </c>
      <c r="Q16" s="202">
        <f t="shared" si="5"/>
        <v>0</v>
      </c>
      <c r="R16" s="202">
        <f t="shared" si="5"/>
        <v>0</v>
      </c>
      <c r="S16" s="202">
        <f t="shared" si="5"/>
        <v>0</v>
      </c>
      <c r="T16" s="202">
        <f>SUM(T8:T15)</f>
        <v>-15785.666666666666</v>
      </c>
      <c r="U16" s="202">
        <f t="shared" si="5"/>
        <v>-15785.666666666666</v>
      </c>
      <c r="V16" s="202">
        <f t="shared" si="5"/>
        <v>-15785.666666666666</v>
      </c>
      <c r="W16" s="202">
        <f t="shared" si="5"/>
        <v>-15785.666666666666</v>
      </c>
      <c r="X16" s="202">
        <f t="shared" si="5"/>
        <v>-15785.666666666666</v>
      </c>
      <c r="Y16" s="202">
        <f t="shared" si="5"/>
        <v>-15785.666666666666</v>
      </c>
      <c r="Z16" s="202">
        <f t="shared" si="5"/>
        <v>-15785.666666666666</v>
      </c>
      <c r="AA16" s="202">
        <f t="shared" si="5"/>
        <v>-15785.666666666666</v>
      </c>
      <c r="AB16" s="202">
        <f t="shared" si="5"/>
        <v>-15785.666666666666</v>
      </c>
      <c r="AC16" s="202">
        <f t="shared" si="5"/>
        <v>-15785.666666666666</v>
      </c>
      <c r="AD16" s="202">
        <f t="shared" si="5"/>
        <v>-15785.666666666666</v>
      </c>
      <c r="AE16" s="202">
        <f t="shared" si="5"/>
        <v>-15785.666666666666</v>
      </c>
      <c r="AF16" s="202">
        <f t="shared" si="5"/>
        <v>-44338.333333333336</v>
      </c>
      <c r="AG16" s="202">
        <f t="shared" si="5"/>
        <v>-44338.333333333336</v>
      </c>
      <c r="AH16" s="202">
        <f t="shared" si="5"/>
        <v>-44338.333333333336</v>
      </c>
      <c r="AI16" s="202">
        <f t="shared" si="5"/>
        <v>-44338.333333333336</v>
      </c>
      <c r="AJ16" s="202">
        <f t="shared" si="5"/>
        <v>-44338.333333333336</v>
      </c>
      <c r="AK16" s="202">
        <f t="shared" si="5"/>
        <v>-44338.333333333336</v>
      </c>
      <c r="AL16" s="202">
        <f t="shared" si="5"/>
        <v>-44338.333333333336</v>
      </c>
      <c r="AM16" s="202">
        <f t="shared" si="5"/>
        <v>-44338.333333333336</v>
      </c>
      <c r="AN16" s="202">
        <f t="shared" si="5"/>
        <v>-44338.333333333336</v>
      </c>
      <c r="AO16" s="202">
        <f t="shared" si="5"/>
        <v>-44338.333333333336</v>
      </c>
      <c r="AP16" s="202">
        <f t="shared" si="5"/>
        <v>-44338.333333333336</v>
      </c>
      <c r="AQ16" s="561">
        <f t="shared" si="5"/>
        <v>-44338.333333333336</v>
      </c>
      <c r="AR16" s="561">
        <f t="shared" ref="AR16:BC16" si="6">SUM(AR8:AR15)</f>
        <v>-54989.466666666667</v>
      </c>
      <c r="AS16" s="561">
        <f t="shared" si="6"/>
        <v>-54989.466666666667</v>
      </c>
      <c r="AT16" s="561">
        <f t="shared" si="6"/>
        <v>-54989.466666666667</v>
      </c>
      <c r="AU16" s="561">
        <f t="shared" si="6"/>
        <v>-54989.466666666667</v>
      </c>
      <c r="AV16" s="561">
        <f t="shared" si="6"/>
        <v>-54989.466666666667</v>
      </c>
      <c r="AW16" s="561">
        <f t="shared" si="6"/>
        <v>-54989.466666666667</v>
      </c>
      <c r="AX16" s="561">
        <f t="shared" si="6"/>
        <v>-54989.466666666667</v>
      </c>
      <c r="AY16" s="561">
        <f t="shared" si="6"/>
        <v>-54989.466666666667</v>
      </c>
      <c r="AZ16" s="561">
        <f t="shared" si="6"/>
        <v>-54989.466666666667</v>
      </c>
      <c r="BA16" s="561">
        <f t="shared" si="6"/>
        <v>-54989.466666666667</v>
      </c>
      <c r="BB16" s="561">
        <f t="shared" si="6"/>
        <v>-54989.466666666667</v>
      </c>
      <c r="BC16" s="561">
        <f t="shared" si="6"/>
        <v>-54989.466666666667</v>
      </c>
    </row>
    <row r="17" spans="1:56" s="66" customFormat="1" ht="10" customHeight="1">
      <c r="D17" s="250"/>
      <c r="E17" s="250"/>
      <c r="F17" s="250"/>
      <c r="G17" s="251"/>
    </row>
    <row r="18" spans="1:56" ht="23" customHeight="1">
      <c r="A18" s="10">
        <v>1</v>
      </c>
      <c r="B18" s="235" t="s">
        <v>18</v>
      </c>
      <c r="C18" s="540"/>
      <c r="D18" s="541">
        <f>D6+D16</f>
        <v>0</v>
      </c>
      <c r="E18" s="541">
        <f>E6+E16</f>
        <v>-71128.000000000015</v>
      </c>
      <c r="F18" s="542">
        <f>F6+F16</f>
        <v>-122070.00000000017</v>
      </c>
      <c r="H18" s="541">
        <f t="shared" ref="H18:AQ18" si="7">H6+H16</f>
        <v>0</v>
      </c>
      <c r="I18" s="541">
        <f t="shared" si="7"/>
        <v>0</v>
      </c>
      <c r="J18" s="541">
        <f t="shared" si="7"/>
        <v>0</v>
      </c>
      <c r="K18" s="541">
        <f t="shared" si="7"/>
        <v>0</v>
      </c>
      <c r="L18" s="541">
        <f t="shared" si="7"/>
        <v>0</v>
      </c>
      <c r="M18" s="541">
        <f t="shared" si="7"/>
        <v>0</v>
      </c>
      <c r="N18" s="541">
        <f t="shared" si="7"/>
        <v>0</v>
      </c>
      <c r="O18" s="541">
        <f t="shared" si="7"/>
        <v>0</v>
      </c>
      <c r="P18" s="541">
        <f t="shared" si="7"/>
        <v>0</v>
      </c>
      <c r="Q18" s="541">
        <f t="shared" si="7"/>
        <v>0</v>
      </c>
      <c r="R18" s="541">
        <f t="shared" si="7"/>
        <v>0</v>
      </c>
      <c r="S18" s="541">
        <f t="shared" si="7"/>
        <v>0</v>
      </c>
      <c r="T18" s="541">
        <f t="shared" si="7"/>
        <v>-5927.3333333333339</v>
      </c>
      <c r="U18" s="541">
        <f t="shared" si="7"/>
        <v>-5927.3333333333339</v>
      </c>
      <c r="V18" s="541">
        <f t="shared" si="7"/>
        <v>-5927.3333333333339</v>
      </c>
      <c r="W18" s="541">
        <f t="shared" si="7"/>
        <v>-5927.3333333333339</v>
      </c>
      <c r="X18" s="541">
        <f t="shared" si="7"/>
        <v>-5927.3333333333339</v>
      </c>
      <c r="Y18" s="541">
        <f t="shared" si="7"/>
        <v>-5927.3333333333339</v>
      </c>
      <c r="Z18" s="541">
        <f t="shared" si="7"/>
        <v>-5927.3333333333339</v>
      </c>
      <c r="AA18" s="541">
        <f t="shared" si="7"/>
        <v>-5927.3333333333339</v>
      </c>
      <c r="AB18" s="541">
        <f t="shared" si="7"/>
        <v>-5927.3333333333339</v>
      </c>
      <c r="AC18" s="541">
        <f t="shared" si="7"/>
        <v>-5927.3333333333339</v>
      </c>
      <c r="AD18" s="541">
        <f t="shared" si="7"/>
        <v>-5927.3333333333339</v>
      </c>
      <c r="AE18" s="541">
        <f t="shared" si="7"/>
        <v>-5927.3333333333339</v>
      </c>
      <c r="AF18" s="541">
        <f t="shared" si="7"/>
        <v>-10172.500000000007</v>
      </c>
      <c r="AG18" s="541">
        <f t="shared" si="7"/>
        <v>-10172.500000000007</v>
      </c>
      <c r="AH18" s="541">
        <f t="shared" si="7"/>
        <v>-10172.500000000007</v>
      </c>
      <c r="AI18" s="541">
        <f t="shared" si="7"/>
        <v>-10172.500000000007</v>
      </c>
      <c r="AJ18" s="541">
        <f t="shared" si="7"/>
        <v>-10172.500000000007</v>
      </c>
      <c r="AK18" s="541">
        <f t="shared" si="7"/>
        <v>-10172.500000000007</v>
      </c>
      <c r="AL18" s="541">
        <f t="shared" si="7"/>
        <v>-10172.500000000007</v>
      </c>
      <c r="AM18" s="541">
        <f t="shared" si="7"/>
        <v>-10172.500000000007</v>
      </c>
      <c r="AN18" s="541">
        <f t="shared" si="7"/>
        <v>-10172.500000000007</v>
      </c>
      <c r="AO18" s="541">
        <f t="shared" si="7"/>
        <v>-10172.500000000007</v>
      </c>
      <c r="AP18" s="541">
        <f t="shared" si="7"/>
        <v>-10172.500000000007</v>
      </c>
      <c r="AQ18" s="542">
        <f t="shared" si="7"/>
        <v>-10172.500000000007</v>
      </c>
      <c r="AR18" s="542">
        <f t="shared" ref="AR18:BC18" si="8">AR6+AR16</f>
        <v>13056.366666666661</v>
      </c>
      <c r="AS18" s="542">
        <f t="shared" si="8"/>
        <v>13056.366666666661</v>
      </c>
      <c r="AT18" s="542">
        <f t="shared" si="8"/>
        <v>13056.366666666661</v>
      </c>
      <c r="AU18" s="542">
        <f t="shared" si="8"/>
        <v>13056.366666666661</v>
      </c>
      <c r="AV18" s="542">
        <f t="shared" si="8"/>
        <v>13056.366666666661</v>
      </c>
      <c r="AW18" s="542">
        <f t="shared" si="8"/>
        <v>13056.366666666661</v>
      </c>
      <c r="AX18" s="542">
        <f t="shared" si="8"/>
        <v>13056.366666666661</v>
      </c>
      <c r="AY18" s="542">
        <f t="shared" si="8"/>
        <v>13056.366666666661</v>
      </c>
      <c r="AZ18" s="542">
        <f t="shared" si="8"/>
        <v>13056.366666666661</v>
      </c>
      <c r="BA18" s="542">
        <f t="shared" si="8"/>
        <v>13056.366666666661</v>
      </c>
      <c r="BB18" s="542">
        <f t="shared" si="8"/>
        <v>13056.366666666661</v>
      </c>
      <c r="BC18" s="542">
        <f t="shared" si="8"/>
        <v>13056.366666666661</v>
      </c>
    </row>
    <row r="19" spans="1:56" s="66" customFormat="1" ht="23" customHeight="1">
      <c r="D19" s="250"/>
      <c r="E19" s="250"/>
      <c r="F19" s="250"/>
      <c r="G19" s="251"/>
    </row>
    <row r="20" spans="1:56" s="62" customFormat="1" ht="23" customHeight="1">
      <c r="B20" s="562" t="s">
        <v>31</v>
      </c>
      <c r="C20" s="563"/>
      <c r="D20" s="260">
        <f t="shared" ref="D20:D21" si="9">H20+I20+J20+K20+L20+M20+N20+O20+P20+Q20+R20+S20</f>
        <v>0</v>
      </c>
      <c r="E20" s="260">
        <f t="shared" ref="E20:E21" si="10">T20+U20+V20+W20+X20+Y20+Z20+AA20+AB20+AC20+AD20+AE20</f>
        <v>-37000</v>
      </c>
      <c r="F20" s="269">
        <f t="shared" ref="F20:F21" si="11">AF20+AG20+AH20+AI20+AJ20+AK20+AL20+AM20+AN20+AO20+AP20+AQ20</f>
        <v>-10000</v>
      </c>
      <c r="H20" s="260">
        <f>-'Produits &amp; Charges Visiapy'!I130</f>
        <v>0</v>
      </c>
      <c r="I20" s="260">
        <f>-'Produits &amp; Charges Visiapy'!J130</f>
        <v>0</v>
      </c>
      <c r="J20" s="260">
        <f>-'Produits &amp; Charges Visiapy'!K130</f>
        <v>0</v>
      </c>
      <c r="K20" s="260">
        <f>-'Produits &amp; Charges Visiapy'!L130</f>
        <v>0</v>
      </c>
      <c r="L20" s="260">
        <f>-'Produits &amp; Charges Visiapy'!M130</f>
        <v>0</v>
      </c>
      <c r="M20" s="260">
        <f>-'Produits &amp; Charges Visiapy'!N130</f>
        <v>0</v>
      </c>
      <c r="N20" s="260">
        <f>-'Produits &amp; Charges Visiapy'!O130</f>
        <v>0</v>
      </c>
      <c r="O20" s="260">
        <f>-'Produits &amp; Charges Visiapy'!P130</f>
        <v>0</v>
      </c>
      <c r="P20" s="260">
        <f>-'Produits &amp; Charges Visiapy'!Q130</f>
        <v>0</v>
      </c>
      <c r="Q20" s="260">
        <f>-'Produits &amp; Charges Visiapy'!R130</f>
        <v>0</v>
      </c>
      <c r="R20" s="260">
        <f>-'Produits &amp; Charges Visiapy'!S130</f>
        <v>0</v>
      </c>
      <c r="S20" s="260">
        <f>-'Produits &amp; Charges Visiapy'!T130</f>
        <v>0</v>
      </c>
      <c r="T20" s="260">
        <f>-'Produits &amp; Charges Visiapy'!U130</f>
        <v>-37000</v>
      </c>
      <c r="U20" s="260">
        <f>-'Produits &amp; Charges Visiapy'!V130</f>
        <v>0</v>
      </c>
      <c r="V20" s="260">
        <f>-'Produits &amp; Charges Visiapy'!W130</f>
        <v>0</v>
      </c>
      <c r="W20" s="260">
        <f>-'Produits &amp; Charges Visiapy'!X130</f>
        <v>0</v>
      </c>
      <c r="X20" s="260">
        <f>-'Produits &amp; Charges Visiapy'!Y130</f>
        <v>0</v>
      </c>
      <c r="Y20" s="260">
        <f>-'Produits &amp; Charges Visiapy'!Z130</f>
        <v>0</v>
      </c>
      <c r="Z20" s="260">
        <f>-'Produits &amp; Charges Visiapy'!AA130</f>
        <v>0</v>
      </c>
      <c r="AA20" s="260">
        <f>-'Produits &amp; Charges Visiapy'!AB130</f>
        <v>0</v>
      </c>
      <c r="AB20" s="260">
        <f>-'Produits &amp; Charges Visiapy'!AC130</f>
        <v>0</v>
      </c>
      <c r="AC20" s="260">
        <f>-'Produits &amp; Charges Visiapy'!AD130</f>
        <v>0</v>
      </c>
      <c r="AD20" s="260">
        <f>-'Produits &amp; Charges Visiapy'!AE130</f>
        <v>0</v>
      </c>
      <c r="AE20" s="260">
        <f>-'Produits &amp; Charges Visiapy'!AF130</f>
        <v>0</v>
      </c>
      <c r="AF20" s="260">
        <f>-'Produits &amp; Charges Visiapy'!AG130</f>
        <v>-10000</v>
      </c>
      <c r="AG20" s="260">
        <f>-'Produits &amp; Charges Visiapy'!AH130</f>
        <v>0</v>
      </c>
      <c r="AH20" s="260">
        <f>-'Produits &amp; Charges Visiapy'!AI130</f>
        <v>0</v>
      </c>
      <c r="AI20" s="260">
        <f>-'Produits &amp; Charges Visiapy'!AJ130</f>
        <v>0</v>
      </c>
      <c r="AJ20" s="260">
        <f>-'Produits &amp; Charges Visiapy'!AK130</f>
        <v>0</v>
      </c>
      <c r="AK20" s="260">
        <f>-'Produits &amp; Charges Visiapy'!AL130</f>
        <v>0</v>
      </c>
      <c r="AL20" s="260">
        <f>-'Produits &amp; Charges Visiapy'!AM130</f>
        <v>0</v>
      </c>
      <c r="AM20" s="260">
        <f>-'Produits &amp; Charges Visiapy'!AN130</f>
        <v>0</v>
      </c>
      <c r="AN20" s="260">
        <f>-'Produits &amp; Charges Visiapy'!AO130</f>
        <v>0</v>
      </c>
      <c r="AO20" s="260">
        <f>-'Produits &amp; Charges Visiapy'!AP130</f>
        <v>0</v>
      </c>
      <c r="AP20" s="260">
        <f>-'Produits &amp; Charges Visiapy'!AQ130</f>
        <v>0</v>
      </c>
      <c r="AQ20" s="269">
        <f>-'Produits &amp; Charges Visiapy'!AR130</f>
        <v>0</v>
      </c>
      <c r="AR20" s="269">
        <f>-'Produits &amp; Charges Visiapy'!AS130</f>
        <v>-10000</v>
      </c>
      <c r="AS20" s="269">
        <f>-'Produits &amp; Charges Visiapy'!AT130</f>
        <v>0</v>
      </c>
      <c r="AT20" s="269">
        <f>-'Produits &amp; Charges Visiapy'!AU130</f>
        <v>0</v>
      </c>
      <c r="AU20" s="269">
        <f>-'Produits &amp; Charges Visiapy'!AV130</f>
        <v>0</v>
      </c>
      <c r="AV20" s="269">
        <f>-'Produits &amp; Charges Visiapy'!AW130</f>
        <v>0</v>
      </c>
      <c r="AW20" s="269">
        <f>-'Produits &amp; Charges Visiapy'!AX130</f>
        <v>0</v>
      </c>
      <c r="AX20" s="269">
        <f>-'Produits &amp; Charges Visiapy'!AY130</f>
        <v>0</v>
      </c>
      <c r="AY20" s="269">
        <f>-'Produits &amp; Charges Visiapy'!AZ130</f>
        <v>0</v>
      </c>
      <c r="AZ20" s="269">
        <f>-'Produits &amp; Charges Visiapy'!BA130</f>
        <v>0</v>
      </c>
      <c r="BA20" s="269">
        <f>-'Produits &amp; Charges Visiapy'!BB130</f>
        <v>0</v>
      </c>
      <c r="BB20" s="269">
        <f>-'Produits &amp; Charges Visiapy'!BC130</f>
        <v>0</v>
      </c>
      <c r="BC20" s="269">
        <f>-'Produits &amp; Charges Visiapy'!BD130</f>
        <v>0</v>
      </c>
    </row>
    <row r="21" spans="1:56" s="62" customFormat="1" ht="23" customHeight="1">
      <c r="B21" s="548" t="s">
        <v>19</v>
      </c>
      <c r="C21" s="566"/>
      <c r="D21" s="567">
        <f t="shared" si="9"/>
        <v>0</v>
      </c>
      <c r="E21" s="567">
        <f t="shared" si="10"/>
        <v>0</v>
      </c>
      <c r="F21" s="568">
        <f t="shared" si="11"/>
        <v>0</v>
      </c>
      <c r="H21" s="569">
        <v>0</v>
      </c>
      <c r="I21" s="569">
        <v>0</v>
      </c>
      <c r="J21" s="569">
        <v>0</v>
      </c>
      <c r="K21" s="569">
        <v>0</v>
      </c>
      <c r="L21" s="569">
        <v>0</v>
      </c>
      <c r="M21" s="569">
        <v>0</v>
      </c>
      <c r="N21" s="569">
        <v>0</v>
      </c>
      <c r="O21" s="569">
        <v>0</v>
      </c>
      <c r="P21" s="569">
        <v>0</v>
      </c>
      <c r="Q21" s="569">
        <v>0</v>
      </c>
      <c r="R21" s="569">
        <v>0</v>
      </c>
      <c r="S21" s="569">
        <v>0</v>
      </c>
      <c r="T21" s="569">
        <v>0</v>
      </c>
      <c r="U21" s="569">
        <v>0</v>
      </c>
      <c r="V21" s="569">
        <v>0</v>
      </c>
      <c r="W21" s="569">
        <v>0</v>
      </c>
      <c r="X21" s="569">
        <v>0</v>
      </c>
      <c r="Y21" s="569">
        <v>0</v>
      </c>
      <c r="Z21" s="569">
        <v>0</v>
      </c>
      <c r="AA21" s="569">
        <v>0</v>
      </c>
      <c r="AB21" s="569">
        <v>0</v>
      </c>
      <c r="AC21" s="569">
        <v>0</v>
      </c>
      <c r="AD21" s="569">
        <v>0</v>
      </c>
      <c r="AE21" s="569">
        <v>0</v>
      </c>
      <c r="AF21" s="569">
        <v>0</v>
      </c>
      <c r="AG21" s="569">
        <v>0</v>
      </c>
      <c r="AH21" s="569">
        <v>0</v>
      </c>
      <c r="AI21" s="569">
        <v>0</v>
      </c>
      <c r="AJ21" s="569">
        <v>0</v>
      </c>
      <c r="AK21" s="569">
        <v>0</v>
      </c>
      <c r="AL21" s="569">
        <v>0</v>
      </c>
      <c r="AM21" s="569">
        <v>0</v>
      </c>
      <c r="AN21" s="569">
        <v>0</v>
      </c>
      <c r="AO21" s="569">
        <v>0</v>
      </c>
      <c r="AP21" s="569">
        <v>0</v>
      </c>
      <c r="AQ21" s="475">
        <v>0</v>
      </c>
      <c r="AR21" s="475">
        <v>0</v>
      </c>
      <c r="AS21" s="475">
        <v>0</v>
      </c>
      <c r="AT21" s="475">
        <v>0</v>
      </c>
      <c r="AU21" s="475">
        <v>0</v>
      </c>
      <c r="AV21" s="475">
        <v>0</v>
      </c>
      <c r="AW21" s="475">
        <v>0</v>
      </c>
      <c r="AX21" s="475">
        <v>0</v>
      </c>
      <c r="AY21" s="475">
        <v>0</v>
      </c>
      <c r="AZ21" s="475">
        <v>0</v>
      </c>
      <c r="BA21" s="475">
        <v>0</v>
      </c>
      <c r="BB21" s="475">
        <v>0</v>
      </c>
      <c r="BC21" s="475">
        <v>0</v>
      </c>
    </row>
    <row r="22" spans="1:56" ht="23" customHeight="1">
      <c r="A22" s="10">
        <v>2</v>
      </c>
      <c r="B22" s="235" t="s">
        <v>20</v>
      </c>
      <c r="C22" s="540"/>
      <c r="D22" s="541">
        <f t="shared" ref="D22:AJ22" si="12">SUM(D20:D21)</f>
        <v>0</v>
      </c>
      <c r="E22" s="541">
        <f t="shared" si="12"/>
        <v>-37000</v>
      </c>
      <c r="F22" s="542">
        <f t="shared" si="12"/>
        <v>-10000</v>
      </c>
      <c r="H22" s="541">
        <f>SUM(H20:H21)</f>
        <v>0</v>
      </c>
      <c r="I22" s="541">
        <f t="shared" si="12"/>
        <v>0</v>
      </c>
      <c r="J22" s="541">
        <f t="shared" si="12"/>
        <v>0</v>
      </c>
      <c r="K22" s="541">
        <f t="shared" si="12"/>
        <v>0</v>
      </c>
      <c r="L22" s="541">
        <f t="shared" si="12"/>
        <v>0</v>
      </c>
      <c r="M22" s="541">
        <f t="shared" si="12"/>
        <v>0</v>
      </c>
      <c r="N22" s="541">
        <f t="shared" si="12"/>
        <v>0</v>
      </c>
      <c r="O22" s="541">
        <f t="shared" si="12"/>
        <v>0</v>
      </c>
      <c r="P22" s="541">
        <f t="shared" si="12"/>
        <v>0</v>
      </c>
      <c r="Q22" s="541">
        <f t="shared" si="12"/>
        <v>0</v>
      </c>
      <c r="R22" s="541">
        <f t="shared" si="12"/>
        <v>0</v>
      </c>
      <c r="S22" s="541">
        <f t="shared" si="12"/>
        <v>0</v>
      </c>
      <c r="T22" s="541">
        <f>SUM(T20:T21)</f>
        <v>-37000</v>
      </c>
      <c r="U22" s="541">
        <f t="shared" si="12"/>
        <v>0</v>
      </c>
      <c r="V22" s="541">
        <f t="shared" si="12"/>
        <v>0</v>
      </c>
      <c r="W22" s="541">
        <f t="shared" si="12"/>
        <v>0</v>
      </c>
      <c r="X22" s="541">
        <f t="shared" si="12"/>
        <v>0</v>
      </c>
      <c r="Y22" s="541">
        <f t="shared" si="12"/>
        <v>0</v>
      </c>
      <c r="Z22" s="541">
        <f t="shared" si="12"/>
        <v>0</v>
      </c>
      <c r="AA22" s="541">
        <f t="shared" si="12"/>
        <v>0</v>
      </c>
      <c r="AB22" s="541">
        <f t="shared" si="12"/>
        <v>0</v>
      </c>
      <c r="AC22" s="541">
        <f t="shared" si="12"/>
        <v>0</v>
      </c>
      <c r="AD22" s="541">
        <f t="shared" si="12"/>
        <v>0</v>
      </c>
      <c r="AE22" s="541">
        <f t="shared" si="12"/>
        <v>0</v>
      </c>
      <c r="AF22" s="541">
        <f t="shared" si="12"/>
        <v>-10000</v>
      </c>
      <c r="AG22" s="541">
        <f t="shared" si="12"/>
        <v>0</v>
      </c>
      <c r="AH22" s="541">
        <f t="shared" si="12"/>
        <v>0</v>
      </c>
      <c r="AI22" s="541">
        <f t="shared" si="12"/>
        <v>0</v>
      </c>
      <c r="AJ22" s="541">
        <f t="shared" si="12"/>
        <v>0</v>
      </c>
      <c r="AK22" s="541">
        <f t="shared" ref="AK22:AQ22" si="13">SUM(AK20:AK21)</f>
        <v>0</v>
      </c>
      <c r="AL22" s="541">
        <f t="shared" si="13"/>
        <v>0</v>
      </c>
      <c r="AM22" s="541">
        <f t="shared" si="13"/>
        <v>0</v>
      </c>
      <c r="AN22" s="541">
        <f t="shared" si="13"/>
        <v>0</v>
      </c>
      <c r="AO22" s="541">
        <f t="shared" si="13"/>
        <v>0</v>
      </c>
      <c r="AP22" s="541">
        <f t="shared" si="13"/>
        <v>0</v>
      </c>
      <c r="AQ22" s="542">
        <f t="shared" si="13"/>
        <v>0</v>
      </c>
      <c r="AR22" s="542">
        <f t="shared" ref="AR22:BC22" si="14">SUM(AR20:AR21)</f>
        <v>-10000</v>
      </c>
      <c r="AS22" s="542">
        <f t="shared" si="14"/>
        <v>0</v>
      </c>
      <c r="AT22" s="542">
        <f t="shared" si="14"/>
        <v>0</v>
      </c>
      <c r="AU22" s="542">
        <f t="shared" si="14"/>
        <v>0</v>
      </c>
      <c r="AV22" s="542">
        <f t="shared" si="14"/>
        <v>0</v>
      </c>
      <c r="AW22" s="542">
        <f t="shared" si="14"/>
        <v>0</v>
      </c>
      <c r="AX22" s="542">
        <f t="shared" si="14"/>
        <v>0</v>
      </c>
      <c r="AY22" s="542">
        <f t="shared" si="14"/>
        <v>0</v>
      </c>
      <c r="AZ22" s="542">
        <f t="shared" si="14"/>
        <v>0</v>
      </c>
      <c r="BA22" s="542">
        <f t="shared" si="14"/>
        <v>0</v>
      </c>
      <c r="BB22" s="542">
        <f t="shared" si="14"/>
        <v>0</v>
      </c>
      <c r="BC22" s="542">
        <f t="shared" si="14"/>
        <v>0</v>
      </c>
    </row>
    <row r="23" spans="1:56" s="66" customFormat="1" ht="23" customHeight="1">
      <c r="D23" s="250"/>
      <c r="E23" s="250"/>
      <c r="F23" s="250"/>
      <c r="G23" s="251"/>
    </row>
    <row r="24" spans="1:56" s="62" customFormat="1" ht="23" customHeight="1">
      <c r="B24" s="562" t="s">
        <v>21</v>
      </c>
      <c r="C24" s="563"/>
      <c r="D24" s="260">
        <f>H24+I24+J24+K24+L24+M24+N24+O24+P24+Q24+R24+S24</f>
        <v>0</v>
      </c>
      <c r="E24" s="260">
        <f>T24+U24+V24+W24+X24+Y24+Z24+AA24+AB24+AC24+AD24+AE24</f>
        <v>0</v>
      </c>
      <c r="F24" s="269">
        <f>AF24+AG24+AH24+AI24+AJ24+AK24+AL24+AM24+AN24+AO24+AP24+AQ24</f>
        <v>0</v>
      </c>
      <c r="H24" s="570">
        <v>0</v>
      </c>
      <c r="I24" s="570">
        <v>0</v>
      </c>
      <c r="J24" s="570">
        <v>0</v>
      </c>
      <c r="K24" s="570">
        <v>0</v>
      </c>
      <c r="L24" s="570">
        <v>0</v>
      </c>
      <c r="M24" s="570">
        <v>0</v>
      </c>
      <c r="N24" s="570">
        <v>0</v>
      </c>
      <c r="O24" s="570">
        <v>0</v>
      </c>
      <c r="P24" s="570">
        <v>0</v>
      </c>
      <c r="Q24" s="570">
        <v>0</v>
      </c>
      <c r="R24" s="570">
        <v>0</v>
      </c>
      <c r="S24" s="570">
        <v>0</v>
      </c>
      <c r="T24" s="570">
        <v>0</v>
      </c>
      <c r="U24" s="570">
        <v>0</v>
      </c>
      <c r="V24" s="570">
        <v>0</v>
      </c>
      <c r="W24" s="570">
        <v>0</v>
      </c>
      <c r="X24" s="570">
        <v>0</v>
      </c>
      <c r="Y24" s="570">
        <v>0</v>
      </c>
      <c r="Z24" s="570">
        <v>0</v>
      </c>
      <c r="AA24" s="570">
        <v>0</v>
      </c>
      <c r="AB24" s="570">
        <v>0</v>
      </c>
      <c r="AC24" s="570">
        <v>0</v>
      </c>
      <c r="AD24" s="570">
        <v>0</v>
      </c>
      <c r="AE24" s="570">
        <v>0</v>
      </c>
      <c r="AF24" s="570">
        <v>0</v>
      </c>
      <c r="AG24" s="570">
        <v>0</v>
      </c>
      <c r="AH24" s="570">
        <v>0</v>
      </c>
      <c r="AI24" s="570">
        <v>0</v>
      </c>
      <c r="AJ24" s="570">
        <v>0</v>
      </c>
      <c r="AK24" s="570">
        <v>0</v>
      </c>
      <c r="AL24" s="570">
        <v>0</v>
      </c>
      <c r="AM24" s="570">
        <v>0</v>
      </c>
      <c r="AN24" s="570">
        <v>0</v>
      </c>
      <c r="AO24" s="570">
        <v>0</v>
      </c>
      <c r="AP24" s="570">
        <v>0</v>
      </c>
      <c r="AQ24" s="474">
        <v>0</v>
      </c>
      <c r="AR24" s="474">
        <v>0</v>
      </c>
      <c r="AS24" s="474">
        <v>0</v>
      </c>
      <c r="AT24" s="474">
        <v>0</v>
      </c>
      <c r="AU24" s="474">
        <v>0</v>
      </c>
      <c r="AV24" s="474">
        <v>0</v>
      </c>
      <c r="AW24" s="474">
        <v>0</v>
      </c>
      <c r="AX24" s="474">
        <v>0</v>
      </c>
      <c r="AY24" s="474">
        <v>0</v>
      </c>
      <c r="AZ24" s="474">
        <v>0</v>
      </c>
      <c r="BA24" s="474">
        <v>0</v>
      </c>
      <c r="BB24" s="474">
        <v>0</v>
      </c>
      <c r="BC24" s="474">
        <v>0</v>
      </c>
    </row>
    <row r="25" spans="1:56" s="62" customFormat="1" ht="23" customHeight="1">
      <c r="B25" s="564" t="s">
        <v>36</v>
      </c>
      <c r="C25" s="565"/>
      <c r="D25" s="140">
        <f>H25+I25+J25+K25+L25+M25+N25+O25+P25+Q25+R25+S25</f>
        <v>0</v>
      </c>
      <c r="E25" s="140">
        <f>T25+U25+V25+W25+X25+Y25+Z25+AA25+AB25+AC25+AD25+AE25</f>
        <v>0</v>
      </c>
      <c r="F25" s="146">
        <f>AF25+AG25+AH25+AI25+AJ25+AK25+AL25+AM25+AN25+AO25+AP25+AQ25</f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  <c r="S25" s="174">
        <v>0</v>
      </c>
      <c r="T25" s="174">
        <v>0</v>
      </c>
      <c r="U25" s="174">
        <v>0</v>
      </c>
      <c r="V25" s="174">
        <v>0</v>
      </c>
      <c r="W25" s="174">
        <v>0</v>
      </c>
      <c r="X25" s="174">
        <v>0</v>
      </c>
      <c r="Y25" s="174">
        <v>0</v>
      </c>
      <c r="Z25" s="174">
        <v>0</v>
      </c>
      <c r="AA25" s="174">
        <v>0</v>
      </c>
      <c r="AB25" s="174">
        <v>0</v>
      </c>
      <c r="AC25" s="174">
        <v>0</v>
      </c>
      <c r="AD25" s="174">
        <v>0</v>
      </c>
      <c r="AE25" s="174">
        <v>0</v>
      </c>
      <c r="AF25" s="174">
        <v>0</v>
      </c>
      <c r="AG25" s="174">
        <v>0</v>
      </c>
      <c r="AH25" s="174">
        <v>0</v>
      </c>
      <c r="AI25" s="174">
        <v>0</v>
      </c>
      <c r="AJ25" s="174">
        <v>0</v>
      </c>
      <c r="AK25" s="174">
        <v>0</v>
      </c>
      <c r="AL25" s="174">
        <v>0</v>
      </c>
      <c r="AM25" s="174">
        <v>0</v>
      </c>
      <c r="AN25" s="174">
        <v>0</v>
      </c>
      <c r="AO25" s="174">
        <v>0</v>
      </c>
      <c r="AP25" s="174">
        <v>0</v>
      </c>
      <c r="AQ25" s="313">
        <v>0</v>
      </c>
      <c r="AR25" s="313">
        <v>0</v>
      </c>
      <c r="AS25" s="313">
        <v>0</v>
      </c>
      <c r="AT25" s="313">
        <v>0</v>
      </c>
      <c r="AU25" s="313">
        <v>0</v>
      </c>
      <c r="AV25" s="313">
        <v>0</v>
      </c>
      <c r="AW25" s="313">
        <v>0</v>
      </c>
      <c r="AX25" s="313">
        <v>0</v>
      </c>
      <c r="AY25" s="313">
        <v>0</v>
      </c>
      <c r="AZ25" s="313">
        <v>0</v>
      </c>
      <c r="BA25" s="313">
        <v>0</v>
      </c>
      <c r="BB25" s="313">
        <v>0</v>
      </c>
      <c r="BC25" s="313">
        <v>0</v>
      </c>
    </row>
    <row r="26" spans="1:56" s="62" customFormat="1" ht="23" customHeight="1">
      <c r="B26" s="564" t="s">
        <v>22</v>
      </c>
      <c r="C26" s="565"/>
      <c r="D26" s="140">
        <f>H26+I26+J26+K26+L26+M26+N26+O26+P26+Q26+R26+S26</f>
        <v>0</v>
      </c>
      <c r="E26" s="140">
        <f>T26+U26+V26+W26+X26+Y26+Z26+AA26+AB26+AC26+AD26+AE26</f>
        <v>0</v>
      </c>
      <c r="F26" s="146">
        <f>AF26+AG26+AH26+AI26+AJ26+AK26+AL26+AM26+AN26+AO26+AP26+AQ26</f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0</v>
      </c>
      <c r="M26" s="174">
        <v>0</v>
      </c>
      <c r="N26" s="174">
        <v>0</v>
      </c>
      <c r="O26" s="174">
        <v>0</v>
      </c>
      <c r="P26" s="174">
        <v>0</v>
      </c>
      <c r="Q26" s="174">
        <v>0</v>
      </c>
      <c r="R26" s="174">
        <v>0</v>
      </c>
      <c r="S26" s="174">
        <v>0</v>
      </c>
      <c r="T26" s="174">
        <v>0</v>
      </c>
      <c r="U26" s="174">
        <v>0</v>
      </c>
      <c r="V26" s="174">
        <v>0</v>
      </c>
      <c r="W26" s="174">
        <v>0</v>
      </c>
      <c r="X26" s="174">
        <v>0</v>
      </c>
      <c r="Y26" s="174">
        <v>0</v>
      </c>
      <c r="Z26" s="174">
        <v>0</v>
      </c>
      <c r="AA26" s="174">
        <v>0</v>
      </c>
      <c r="AB26" s="174">
        <v>0</v>
      </c>
      <c r="AC26" s="174">
        <v>0</v>
      </c>
      <c r="AD26" s="174">
        <v>0</v>
      </c>
      <c r="AE26" s="174">
        <v>0</v>
      </c>
      <c r="AF26" s="174">
        <v>0</v>
      </c>
      <c r="AG26" s="174">
        <v>0</v>
      </c>
      <c r="AH26" s="174">
        <v>0</v>
      </c>
      <c r="AI26" s="174">
        <v>0</v>
      </c>
      <c r="AJ26" s="174">
        <v>0</v>
      </c>
      <c r="AK26" s="174">
        <v>0</v>
      </c>
      <c r="AL26" s="174">
        <v>0</v>
      </c>
      <c r="AM26" s="174">
        <v>0</v>
      </c>
      <c r="AN26" s="174">
        <v>0</v>
      </c>
      <c r="AO26" s="174">
        <v>0</v>
      </c>
      <c r="AP26" s="174">
        <v>0</v>
      </c>
      <c r="AQ26" s="313">
        <v>0</v>
      </c>
      <c r="AR26" s="313">
        <v>0</v>
      </c>
      <c r="AS26" s="313">
        <v>0</v>
      </c>
      <c r="AT26" s="313">
        <v>0</v>
      </c>
      <c r="AU26" s="313">
        <v>0</v>
      </c>
      <c r="AV26" s="313">
        <v>0</v>
      </c>
      <c r="AW26" s="313">
        <v>0</v>
      </c>
      <c r="AX26" s="313">
        <v>0</v>
      </c>
      <c r="AY26" s="313">
        <v>0</v>
      </c>
      <c r="AZ26" s="313">
        <v>0</v>
      </c>
      <c r="BA26" s="313">
        <v>0</v>
      </c>
      <c r="BB26" s="313">
        <v>0</v>
      </c>
      <c r="BC26" s="313">
        <v>0</v>
      </c>
    </row>
    <row r="27" spans="1:56" s="62" customFormat="1" ht="23" customHeight="1">
      <c r="B27" s="564" t="s">
        <v>23</v>
      </c>
      <c r="C27" s="565"/>
      <c r="D27" s="571">
        <f>H27+I27+J27+K27+L27+M27+N27+O27+P27+Q27+R27+S27</f>
        <v>0</v>
      </c>
      <c r="E27" s="571">
        <f>T27+U27+V27+W27+X27+Y27+Z27+AA27+AB27+AC27+AD27+AE27</f>
        <v>0</v>
      </c>
      <c r="F27" s="572">
        <f>AF27+AG27+AH27+AI27+AJ27+AK27+AL27+AM27+AN27+AO27+AP27+AQ27</f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4">
        <v>0</v>
      </c>
      <c r="N27" s="174">
        <v>0</v>
      </c>
      <c r="O27" s="174">
        <v>0</v>
      </c>
      <c r="P27" s="174">
        <v>0</v>
      </c>
      <c r="Q27" s="174">
        <v>0</v>
      </c>
      <c r="R27" s="174">
        <v>0</v>
      </c>
      <c r="S27" s="174">
        <v>0</v>
      </c>
      <c r="T27" s="174">
        <v>0</v>
      </c>
      <c r="U27" s="174">
        <v>0</v>
      </c>
      <c r="V27" s="174">
        <v>0</v>
      </c>
      <c r="W27" s="174">
        <v>0</v>
      </c>
      <c r="X27" s="174">
        <v>0</v>
      </c>
      <c r="Y27" s="174">
        <v>0</v>
      </c>
      <c r="Z27" s="174">
        <v>0</v>
      </c>
      <c r="AA27" s="174">
        <v>0</v>
      </c>
      <c r="AB27" s="174">
        <v>0</v>
      </c>
      <c r="AC27" s="174">
        <v>0</v>
      </c>
      <c r="AD27" s="174">
        <v>0</v>
      </c>
      <c r="AE27" s="174">
        <v>0</v>
      </c>
      <c r="AF27" s="174">
        <v>0</v>
      </c>
      <c r="AG27" s="174">
        <v>0</v>
      </c>
      <c r="AH27" s="174">
        <v>0</v>
      </c>
      <c r="AI27" s="174">
        <v>0</v>
      </c>
      <c r="AJ27" s="174">
        <v>0</v>
      </c>
      <c r="AK27" s="174">
        <v>0</v>
      </c>
      <c r="AL27" s="174">
        <v>0</v>
      </c>
      <c r="AM27" s="174">
        <v>0</v>
      </c>
      <c r="AN27" s="174">
        <v>0</v>
      </c>
      <c r="AO27" s="174">
        <v>0</v>
      </c>
      <c r="AP27" s="174">
        <v>0</v>
      </c>
      <c r="AQ27" s="313">
        <v>0</v>
      </c>
      <c r="AR27" s="313">
        <v>0</v>
      </c>
      <c r="AS27" s="313">
        <v>0</v>
      </c>
      <c r="AT27" s="313">
        <v>0</v>
      </c>
      <c r="AU27" s="313">
        <v>0</v>
      </c>
      <c r="AV27" s="313">
        <v>0</v>
      </c>
      <c r="AW27" s="313">
        <v>0</v>
      </c>
      <c r="AX27" s="313">
        <v>0</v>
      </c>
      <c r="AY27" s="313">
        <v>0</v>
      </c>
      <c r="AZ27" s="313">
        <v>0</v>
      </c>
      <c r="BA27" s="313">
        <v>0</v>
      </c>
      <c r="BB27" s="313">
        <v>0</v>
      </c>
      <c r="BC27" s="313">
        <v>0</v>
      </c>
    </row>
    <row r="28" spans="1:56" s="62" customFormat="1" ht="23" customHeight="1">
      <c r="B28" s="548" t="s">
        <v>74</v>
      </c>
      <c r="C28" s="566"/>
      <c r="D28" s="263">
        <f>H28+I28+J28+K28+L28+M28+N28+O28+P28+Q28+R28+S28</f>
        <v>0</v>
      </c>
      <c r="E28" s="263">
        <f>T28+U28+V28+W28+X28+Y28+Z28+AA28+AB28+AC28+AD28+AE28</f>
        <v>0</v>
      </c>
      <c r="F28" s="392">
        <f>AF28+AG28+AH28+AI28+AJ28+AK28+AL28+AM28+AN28+AO28+AP28+AQ28</f>
        <v>0</v>
      </c>
      <c r="H28" s="569">
        <v>0</v>
      </c>
      <c r="I28" s="569">
        <v>0</v>
      </c>
      <c r="J28" s="569">
        <v>0</v>
      </c>
      <c r="K28" s="569">
        <v>0</v>
      </c>
      <c r="L28" s="569">
        <v>0</v>
      </c>
      <c r="M28" s="569">
        <v>0</v>
      </c>
      <c r="N28" s="569">
        <v>0</v>
      </c>
      <c r="O28" s="569">
        <v>0</v>
      </c>
      <c r="P28" s="569">
        <v>0</v>
      </c>
      <c r="Q28" s="569">
        <v>0</v>
      </c>
      <c r="R28" s="569">
        <v>0</v>
      </c>
      <c r="S28" s="569">
        <v>0</v>
      </c>
      <c r="T28" s="569">
        <v>0</v>
      </c>
      <c r="U28" s="569">
        <v>0</v>
      </c>
      <c r="V28" s="569">
        <v>0</v>
      </c>
      <c r="W28" s="569">
        <v>0</v>
      </c>
      <c r="X28" s="569">
        <v>0</v>
      </c>
      <c r="Y28" s="569">
        <v>0</v>
      </c>
      <c r="Z28" s="569">
        <v>0</v>
      </c>
      <c r="AA28" s="569">
        <v>0</v>
      </c>
      <c r="AB28" s="569">
        <v>0</v>
      </c>
      <c r="AC28" s="569">
        <v>0</v>
      </c>
      <c r="AD28" s="569">
        <v>0</v>
      </c>
      <c r="AE28" s="569">
        <v>0</v>
      </c>
      <c r="AF28" s="569">
        <v>0</v>
      </c>
      <c r="AG28" s="569">
        <v>0</v>
      </c>
      <c r="AH28" s="569">
        <v>0</v>
      </c>
      <c r="AI28" s="569">
        <v>0</v>
      </c>
      <c r="AJ28" s="569">
        <v>0</v>
      </c>
      <c r="AK28" s="569">
        <v>0</v>
      </c>
      <c r="AL28" s="569">
        <v>0</v>
      </c>
      <c r="AM28" s="569">
        <v>0</v>
      </c>
      <c r="AN28" s="569">
        <v>0</v>
      </c>
      <c r="AO28" s="569">
        <v>0</v>
      </c>
      <c r="AP28" s="569">
        <v>0</v>
      </c>
      <c r="AQ28" s="475">
        <v>0</v>
      </c>
      <c r="AR28" s="475">
        <v>0</v>
      </c>
      <c r="AS28" s="475">
        <v>0</v>
      </c>
      <c r="AT28" s="475">
        <v>0</v>
      </c>
      <c r="AU28" s="475">
        <v>0</v>
      </c>
      <c r="AV28" s="475">
        <v>0</v>
      </c>
      <c r="AW28" s="475">
        <v>0</v>
      </c>
      <c r="AX28" s="475">
        <v>0</v>
      </c>
      <c r="AY28" s="475">
        <v>0</v>
      </c>
      <c r="AZ28" s="475">
        <v>0</v>
      </c>
      <c r="BA28" s="475">
        <v>0</v>
      </c>
      <c r="BB28" s="475">
        <v>0</v>
      </c>
      <c r="BC28" s="475">
        <v>0</v>
      </c>
    </row>
    <row r="29" spans="1:56" ht="23" customHeight="1">
      <c r="A29" s="10">
        <v>3</v>
      </c>
      <c r="B29" s="235" t="s">
        <v>24</v>
      </c>
      <c r="C29" s="540"/>
      <c r="D29" s="541">
        <f t="shared" ref="D29:AJ29" si="15">SUM(D24:D28)</f>
        <v>0</v>
      </c>
      <c r="E29" s="541">
        <f t="shared" si="15"/>
        <v>0</v>
      </c>
      <c r="F29" s="542">
        <f t="shared" si="15"/>
        <v>0</v>
      </c>
      <c r="H29" s="541">
        <f>SUM(H24:H28)</f>
        <v>0</v>
      </c>
      <c r="I29" s="541">
        <f t="shared" si="15"/>
        <v>0</v>
      </c>
      <c r="J29" s="541">
        <f t="shared" si="15"/>
        <v>0</v>
      </c>
      <c r="K29" s="541">
        <f t="shared" si="15"/>
        <v>0</v>
      </c>
      <c r="L29" s="541">
        <f t="shared" si="15"/>
        <v>0</v>
      </c>
      <c r="M29" s="541">
        <f t="shared" si="15"/>
        <v>0</v>
      </c>
      <c r="N29" s="541">
        <f t="shared" si="15"/>
        <v>0</v>
      </c>
      <c r="O29" s="541">
        <f t="shared" si="15"/>
        <v>0</v>
      </c>
      <c r="P29" s="541">
        <f t="shared" si="15"/>
        <v>0</v>
      </c>
      <c r="Q29" s="541">
        <f t="shared" si="15"/>
        <v>0</v>
      </c>
      <c r="R29" s="541">
        <f t="shared" si="15"/>
        <v>0</v>
      </c>
      <c r="S29" s="541">
        <f t="shared" si="15"/>
        <v>0</v>
      </c>
      <c r="T29" s="541">
        <f>SUM(T24:T28)</f>
        <v>0</v>
      </c>
      <c r="U29" s="541">
        <f t="shared" si="15"/>
        <v>0</v>
      </c>
      <c r="V29" s="541">
        <f t="shared" si="15"/>
        <v>0</v>
      </c>
      <c r="W29" s="541">
        <f t="shared" si="15"/>
        <v>0</v>
      </c>
      <c r="X29" s="541">
        <f t="shared" si="15"/>
        <v>0</v>
      </c>
      <c r="Y29" s="541">
        <f t="shared" si="15"/>
        <v>0</v>
      </c>
      <c r="Z29" s="541">
        <f t="shared" si="15"/>
        <v>0</v>
      </c>
      <c r="AA29" s="541">
        <f t="shared" si="15"/>
        <v>0</v>
      </c>
      <c r="AB29" s="541">
        <f t="shared" si="15"/>
        <v>0</v>
      </c>
      <c r="AC29" s="541">
        <f t="shared" si="15"/>
        <v>0</v>
      </c>
      <c r="AD29" s="541">
        <f t="shared" si="15"/>
        <v>0</v>
      </c>
      <c r="AE29" s="541">
        <f t="shared" si="15"/>
        <v>0</v>
      </c>
      <c r="AF29" s="541">
        <f t="shared" si="15"/>
        <v>0</v>
      </c>
      <c r="AG29" s="541">
        <f t="shared" si="15"/>
        <v>0</v>
      </c>
      <c r="AH29" s="541">
        <f t="shared" si="15"/>
        <v>0</v>
      </c>
      <c r="AI29" s="541">
        <f t="shared" si="15"/>
        <v>0</v>
      </c>
      <c r="AJ29" s="541">
        <f t="shared" si="15"/>
        <v>0</v>
      </c>
      <c r="AK29" s="541">
        <f t="shared" ref="AK29:AQ29" si="16">SUM(AK24:AK28)</f>
        <v>0</v>
      </c>
      <c r="AL29" s="541">
        <f t="shared" si="16"/>
        <v>0</v>
      </c>
      <c r="AM29" s="541">
        <f t="shared" si="16"/>
        <v>0</v>
      </c>
      <c r="AN29" s="541">
        <f t="shared" si="16"/>
        <v>0</v>
      </c>
      <c r="AO29" s="541">
        <f t="shared" si="16"/>
        <v>0</v>
      </c>
      <c r="AP29" s="541">
        <f t="shared" si="16"/>
        <v>0</v>
      </c>
      <c r="AQ29" s="542">
        <f t="shared" si="16"/>
        <v>0</v>
      </c>
      <c r="AR29" s="542">
        <f t="shared" ref="AR29:BC29" si="17">SUM(AR24:AR28)</f>
        <v>0</v>
      </c>
      <c r="AS29" s="542">
        <f t="shared" si="17"/>
        <v>0</v>
      </c>
      <c r="AT29" s="542">
        <f t="shared" si="17"/>
        <v>0</v>
      </c>
      <c r="AU29" s="542">
        <f t="shared" si="17"/>
        <v>0</v>
      </c>
      <c r="AV29" s="542">
        <f t="shared" si="17"/>
        <v>0</v>
      </c>
      <c r="AW29" s="542">
        <f t="shared" si="17"/>
        <v>0</v>
      </c>
      <c r="AX29" s="542">
        <f t="shared" si="17"/>
        <v>0</v>
      </c>
      <c r="AY29" s="542">
        <f t="shared" si="17"/>
        <v>0</v>
      </c>
      <c r="AZ29" s="542">
        <f t="shared" si="17"/>
        <v>0</v>
      </c>
      <c r="BA29" s="542">
        <f t="shared" si="17"/>
        <v>0</v>
      </c>
      <c r="BB29" s="542">
        <f t="shared" si="17"/>
        <v>0</v>
      </c>
      <c r="BC29" s="542">
        <f t="shared" si="17"/>
        <v>0</v>
      </c>
    </row>
    <row r="30" spans="1:56" s="66" customFormat="1" ht="23" customHeight="1">
      <c r="D30" s="250"/>
      <c r="E30" s="250"/>
      <c r="F30" s="250"/>
      <c r="G30" s="251"/>
    </row>
    <row r="31" spans="1:56" ht="23" customHeight="1">
      <c r="B31" s="252" t="s">
        <v>26</v>
      </c>
      <c r="C31" s="253"/>
      <c r="D31" s="470">
        <v>0</v>
      </c>
      <c r="E31" s="470">
        <f>D33</f>
        <v>0</v>
      </c>
      <c r="F31" s="557">
        <f>E33</f>
        <v>-108128.00000000001</v>
      </c>
      <c r="H31" s="470">
        <f>D31</f>
        <v>0</v>
      </c>
      <c r="I31" s="470">
        <f t="shared" ref="I31:AQ31" si="18">H33</f>
        <v>0</v>
      </c>
      <c r="J31" s="470">
        <f t="shared" si="18"/>
        <v>0</v>
      </c>
      <c r="K31" s="470">
        <f t="shared" si="18"/>
        <v>0</v>
      </c>
      <c r="L31" s="470">
        <f t="shared" si="18"/>
        <v>0</v>
      </c>
      <c r="M31" s="470">
        <f t="shared" si="18"/>
        <v>0</v>
      </c>
      <c r="N31" s="470">
        <f t="shared" si="18"/>
        <v>0</v>
      </c>
      <c r="O31" s="470">
        <f t="shared" si="18"/>
        <v>0</v>
      </c>
      <c r="P31" s="470">
        <f t="shared" si="18"/>
        <v>0</v>
      </c>
      <c r="Q31" s="470">
        <f t="shared" si="18"/>
        <v>0</v>
      </c>
      <c r="R31" s="470">
        <f t="shared" si="18"/>
        <v>0</v>
      </c>
      <c r="S31" s="470">
        <f t="shared" si="18"/>
        <v>0</v>
      </c>
      <c r="T31" s="470">
        <f t="shared" si="18"/>
        <v>0</v>
      </c>
      <c r="U31" s="470">
        <f t="shared" si="18"/>
        <v>-42927.333333333336</v>
      </c>
      <c r="V31" s="470">
        <f t="shared" si="18"/>
        <v>-48854.666666666672</v>
      </c>
      <c r="W31" s="470">
        <f t="shared" si="18"/>
        <v>-54782.000000000007</v>
      </c>
      <c r="X31" s="470">
        <f t="shared" si="18"/>
        <v>-60709.333333333343</v>
      </c>
      <c r="Y31" s="470">
        <f t="shared" si="18"/>
        <v>-66636.666666666672</v>
      </c>
      <c r="Z31" s="470">
        <f t="shared" si="18"/>
        <v>-72564</v>
      </c>
      <c r="AA31" s="470">
        <f t="shared" si="18"/>
        <v>-78491.333333333328</v>
      </c>
      <c r="AB31" s="470">
        <f t="shared" si="18"/>
        <v>-84418.666666666657</v>
      </c>
      <c r="AC31" s="470">
        <f t="shared" si="18"/>
        <v>-90345.999999999985</v>
      </c>
      <c r="AD31" s="470">
        <f t="shared" si="18"/>
        <v>-96273.333333333314</v>
      </c>
      <c r="AE31" s="470">
        <f t="shared" si="18"/>
        <v>-102200.66666666664</v>
      </c>
      <c r="AF31" s="470">
        <f t="shared" si="18"/>
        <v>-108127.99999999997</v>
      </c>
      <c r="AG31" s="470">
        <f t="shared" si="18"/>
        <v>-128300.49999999997</v>
      </c>
      <c r="AH31" s="470">
        <f t="shared" si="18"/>
        <v>-138472.99999999997</v>
      </c>
      <c r="AI31" s="470">
        <f t="shared" si="18"/>
        <v>-148645.49999999997</v>
      </c>
      <c r="AJ31" s="470">
        <f t="shared" si="18"/>
        <v>-158817.99999999997</v>
      </c>
      <c r="AK31" s="470">
        <f t="shared" si="18"/>
        <v>-168990.49999999997</v>
      </c>
      <c r="AL31" s="470">
        <f t="shared" si="18"/>
        <v>-179162.99999999997</v>
      </c>
      <c r="AM31" s="470">
        <f t="shared" si="18"/>
        <v>-189335.49999999997</v>
      </c>
      <c r="AN31" s="470">
        <f t="shared" si="18"/>
        <v>-199507.99999999997</v>
      </c>
      <c r="AO31" s="470">
        <f t="shared" si="18"/>
        <v>-209680.49999999997</v>
      </c>
      <c r="AP31" s="470">
        <f t="shared" si="18"/>
        <v>-219852.99999999997</v>
      </c>
      <c r="AQ31" s="557">
        <f t="shared" si="18"/>
        <v>-230025.49999999997</v>
      </c>
      <c r="AR31" s="557">
        <f t="shared" ref="AR31" si="19">AQ33</f>
        <v>-240197.99999999997</v>
      </c>
      <c r="AS31" s="557">
        <f t="shared" ref="AS31" si="20">AR33</f>
        <v>-237141.6333333333</v>
      </c>
      <c r="AT31" s="557">
        <f t="shared" ref="AT31" si="21">AS33</f>
        <v>-224085.26666666663</v>
      </c>
      <c r="AU31" s="557">
        <f t="shared" ref="AU31" si="22">AT33</f>
        <v>-211028.89999999997</v>
      </c>
      <c r="AV31" s="557">
        <f t="shared" ref="AV31" si="23">AU33</f>
        <v>-197972.5333333333</v>
      </c>
      <c r="AW31" s="557">
        <f t="shared" ref="AW31" si="24">AV33</f>
        <v>-184916.16666666663</v>
      </c>
      <c r="AX31" s="557">
        <f t="shared" ref="AX31" si="25">AW33</f>
        <v>-171859.79999999996</v>
      </c>
      <c r="AY31" s="557">
        <f t="shared" ref="AY31" si="26">AX33</f>
        <v>-158803.43333333329</v>
      </c>
      <c r="AZ31" s="557">
        <f t="shared" ref="AZ31" si="27">AY33</f>
        <v>-145747.06666666662</v>
      </c>
      <c r="BA31" s="557">
        <f t="shared" ref="BA31" si="28">AZ33</f>
        <v>-132690.69999999995</v>
      </c>
      <c r="BB31" s="557">
        <f t="shared" ref="BB31" si="29">BA33</f>
        <v>-119634.33333333328</v>
      </c>
      <c r="BC31" s="557">
        <f t="shared" ref="BC31" si="30">BB33</f>
        <v>-106577.96666666662</v>
      </c>
      <c r="BD31" s="66"/>
    </row>
    <row r="32" spans="1:56" ht="23" customHeight="1">
      <c r="B32" s="573" t="s">
        <v>25</v>
      </c>
      <c r="C32" s="574"/>
      <c r="D32" s="44">
        <f>D18+D22+D29</f>
        <v>0</v>
      </c>
      <c r="E32" s="44">
        <f t="shared" ref="E32:AQ32" si="31">E18+E22+E29</f>
        <v>-108128.00000000001</v>
      </c>
      <c r="F32" s="543">
        <f t="shared" si="31"/>
        <v>-132070.00000000017</v>
      </c>
      <c r="H32" s="44">
        <f>H18+H22+H29</f>
        <v>0</v>
      </c>
      <c r="I32" s="44">
        <f t="shared" si="31"/>
        <v>0</v>
      </c>
      <c r="J32" s="44">
        <f>J18+J22+J29</f>
        <v>0</v>
      </c>
      <c r="K32" s="44">
        <f t="shared" si="31"/>
        <v>0</v>
      </c>
      <c r="L32" s="44">
        <f>L18+L22+L29</f>
        <v>0</v>
      </c>
      <c r="M32" s="44">
        <f t="shared" si="31"/>
        <v>0</v>
      </c>
      <c r="N32" s="44">
        <f t="shared" si="31"/>
        <v>0</v>
      </c>
      <c r="O32" s="44">
        <f>O18+O22+O29</f>
        <v>0</v>
      </c>
      <c r="P32" s="44">
        <f t="shared" si="31"/>
        <v>0</v>
      </c>
      <c r="Q32" s="44">
        <f t="shared" si="31"/>
        <v>0</v>
      </c>
      <c r="R32" s="44">
        <f t="shared" si="31"/>
        <v>0</v>
      </c>
      <c r="S32" s="44">
        <f t="shared" si="31"/>
        <v>0</v>
      </c>
      <c r="T32" s="44">
        <f t="shared" si="31"/>
        <v>-42927.333333333336</v>
      </c>
      <c r="U32" s="44">
        <f t="shared" si="31"/>
        <v>-5927.3333333333339</v>
      </c>
      <c r="V32" s="44">
        <f t="shared" si="31"/>
        <v>-5927.3333333333339</v>
      </c>
      <c r="W32" s="44">
        <f t="shared" si="31"/>
        <v>-5927.3333333333339</v>
      </c>
      <c r="X32" s="44">
        <f t="shared" si="31"/>
        <v>-5927.3333333333339</v>
      </c>
      <c r="Y32" s="44">
        <f t="shared" si="31"/>
        <v>-5927.3333333333339</v>
      </c>
      <c r="Z32" s="44">
        <f t="shared" si="31"/>
        <v>-5927.3333333333339</v>
      </c>
      <c r="AA32" s="44">
        <f t="shared" si="31"/>
        <v>-5927.3333333333339</v>
      </c>
      <c r="AB32" s="44">
        <f t="shared" si="31"/>
        <v>-5927.3333333333339</v>
      </c>
      <c r="AC32" s="44">
        <f t="shared" si="31"/>
        <v>-5927.3333333333339</v>
      </c>
      <c r="AD32" s="44">
        <f t="shared" si="31"/>
        <v>-5927.3333333333339</v>
      </c>
      <c r="AE32" s="44">
        <f t="shared" si="31"/>
        <v>-5927.3333333333339</v>
      </c>
      <c r="AF32" s="44">
        <f t="shared" si="31"/>
        <v>-20172.500000000007</v>
      </c>
      <c r="AG32" s="44">
        <f t="shared" si="31"/>
        <v>-10172.500000000007</v>
      </c>
      <c r="AH32" s="44">
        <f t="shared" si="31"/>
        <v>-10172.500000000007</v>
      </c>
      <c r="AI32" s="44">
        <f t="shared" si="31"/>
        <v>-10172.500000000007</v>
      </c>
      <c r="AJ32" s="44">
        <f t="shared" si="31"/>
        <v>-10172.500000000007</v>
      </c>
      <c r="AK32" s="44">
        <f t="shared" si="31"/>
        <v>-10172.500000000007</v>
      </c>
      <c r="AL32" s="44">
        <f t="shared" si="31"/>
        <v>-10172.500000000007</v>
      </c>
      <c r="AM32" s="44">
        <f t="shared" si="31"/>
        <v>-10172.500000000007</v>
      </c>
      <c r="AN32" s="44">
        <f t="shared" si="31"/>
        <v>-10172.500000000007</v>
      </c>
      <c r="AO32" s="44">
        <f t="shared" si="31"/>
        <v>-10172.500000000007</v>
      </c>
      <c r="AP32" s="44">
        <f t="shared" si="31"/>
        <v>-10172.500000000007</v>
      </c>
      <c r="AQ32" s="543">
        <f t="shared" si="31"/>
        <v>-10172.500000000007</v>
      </c>
      <c r="AR32" s="543">
        <f t="shared" ref="AR32:BC32" si="32">AR18+AR22+AR29</f>
        <v>3056.3666666666613</v>
      </c>
      <c r="AS32" s="543">
        <f t="shared" si="32"/>
        <v>13056.366666666661</v>
      </c>
      <c r="AT32" s="543">
        <f t="shared" si="32"/>
        <v>13056.366666666661</v>
      </c>
      <c r="AU32" s="543">
        <f t="shared" si="32"/>
        <v>13056.366666666661</v>
      </c>
      <c r="AV32" s="543">
        <f t="shared" si="32"/>
        <v>13056.366666666661</v>
      </c>
      <c r="AW32" s="543">
        <f t="shared" si="32"/>
        <v>13056.366666666661</v>
      </c>
      <c r="AX32" s="543">
        <f t="shared" si="32"/>
        <v>13056.366666666661</v>
      </c>
      <c r="AY32" s="543">
        <f t="shared" si="32"/>
        <v>13056.366666666661</v>
      </c>
      <c r="AZ32" s="543">
        <f t="shared" si="32"/>
        <v>13056.366666666661</v>
      </c>
      <c r="BA32" s="543">
        <f t="shared" si="32"/>
        <v>13056.366666666661</v>
      </c>
      <c r="BB32" s="543">
        <f t="shared" si="32"/>
        <v>13056.366666666661</v>
      </c>
      <c r="BC32" s="543">
        <f t="shared" si="32"/>
        <v>13056.366666666661</v>
      </c>
    </row>
    <row r="33" spans="2:55" ht="23" customHeight="1">
      <c r="B33" s="254" t="s">
        <v>27</v>
      </c>
      <c r="C33" s="255"/>
      <c r="D33" s="171">
        <f>D31+D32</f>
        <v>0</v>
      </c>
      <c r="E33" s="171">
        <f>E31+E32</f>
        <v>-108128.00000000001</v>
      </c>
      <c r="F33" s="558">
        <f>F31+F32</f>
        <v>-240198.00000000017</v>
      </c>
      <c r="H33" s="171">
        <f>H31+H32</f>
        <v>0</v>
      </c>
      <c r="I33" s="171">
        <f t="shared" ref="I33:N33" si="33">I31+I32</f>
        <v>0</v>
      </c>
      <c r="J33" s="171">
        <f t="shared" si="33"/>
        <v>0</v>
      </c>
      <c r="K33" s="171">
        <f t="shared" si="33"/>
        <v>0</v>
      </c>
      <c r="L33" s="171">
        <f t="shared" si="33"/>
        <v>0</v>
      </c>
      <c r="M33" s="171">
        <f t="shared" si="33"/>
        <v>0</v>
      </c>
      <c r="N33" s="171">
        <f t="shared" si="33"/>
        <v>0</v>
      </c>
      <c r="O33" s="171">
        <f>O31+O32</f>
        <v>0</v>
      </c>
      <c r="P33" s="171">
        <f t="shared" ref="P33:AQ33" si="34">P31+P32</f>
        <v>0</v>
      </c>
      <c r="Q33" s="171">
        <f t="shared" si="34"/>
        <v>0</v>
      </c>
      <c r="R33" s="171">
        <f t="shared" si="34"/>
        <v>0</v>
      </c>
      <c r="S33" s="171">
        <f t="shared" si="34"/>
        <v>0</v>
      </c>
      <c r="T33" s="171">
        <f t="shared" si="34"/>
        <v>-42927.333333333336</v>
      </c>
      <c r="U33" s="171">
        <f t="shared" si="34"/>
        <v>-48854.666666666672</v>
      </c>
      <c r="V33" s="171">
        <f t="shared" si="34"/>
        <v>-54782.000000000007</v>
      </c>
      <c r="W33" s="171">
        <f t="shared" si="34"/>
        <v>-60709.333333333343</v>
      </c>
      <c r="X33" s="171">
        <f t="shared" si="34"/>
        <v>-66636.666666666672</v>
      </c>
      <c r="Y33" s="171">
        <f t="shared" si="34"/>
        <v>-72564</v>
      </c>
      <c r="Z33" s="171">
        <f t="shared" si="34"/>
        <v>-78491.333333333328</v>
      </c>
      <c r="AA33" s="171">
        <f t="shared" si="34"/>
        <v>-84418.666666666657</v>
      </c>
      <c r="AB33" s="171">
        <f t="shared" si="34"/>
        <v>-90345.999999999985</v>
      </c>
      <c r="AC33" s="171">
        <f t="shared" si="34"/>
        <v>-96273.333333333314</v>
      </c>
      <c r="AD33" s="171">
        <f t="shared" si="34"/>
        <v>-102200.66666666664</v>
      </c>
      <c r="AE33" s="171">
        <f t="shared" si="34"/>
        <v>-108127.99999999997</v>
      </c>
      <c r="AF33" s="171">
        <f t="shared" si="34"/>
        <v>-128300.49999999997</v>
      </c>
      <c r="AG33" s="171">
        <f t="shared" si="34"/>
        <v>-138472.99999999997</v>
      </c>
      <c r="AH33" s="171">
        <f t="shared" si="34"/>
        <v>-148645.49999999997</v>
      </c>
      <c r="AI33" s="171">
        <f t="shared" si="34"/>
        <v>-158817.99999999997</v>
      </c>
      <c r="AJ33" s="171">
        <f t="shared" si="34"/>
        <v>-168990.49999999997</v>
      </c>
      <c r="AK33" s="171">
        <f t="shared" si="34"/>
        <v>-179162.99999999997</v>
      </c>
      <c r="AL33" s="171">
        <f t="shared" si="34"/>
        <v>-189335.49999999997</v>
      </c>
      <c r="AM33" s="171">
        <f t="shared" si="34"/>
        <v>-199507.99999999997</v>
      </c>
      <c r="AN33" s="171">
        <f t="shared" si="34"/>
        <v>-209680.49999999997</v>
      </c>
      <c r="AO33" s="171">
        <f t="shared" si="34"/>
        <v>-219852.99999999997</v>
      </c>
      <c r="AP33" s="171">
        <f t="shared" si="34"/>
        <v>-230025.49999999997</v>
      </c>
      <c r="AQ33" s="558">
        <f t="shared" si="34"/>
        <v>-240197.99999999997</v>
      </c>
      <c r="AR33" s="558">
        <f t="shared" ref="AR33:BC33" si="35">AR31+AR32</f>
        <v>-237141.6333333333</v>
      </c>
      <c r="AS33" s="558">
        <f t="shared" si="35"/>
        <v>-224085.26666666663</v>
      </c>
      <c r="AT33" s="558">
        <f t="shared" si="35"/>
        <v>-211028.89999999997</v>
      </c>
      <c r="AU33" s="558">
        <f t="shared" si="35"/>
        <v>-197972.5333333333</v>
      </c>
      <c r="AV33" s="558">
        <f t="shared" si="35"/>
        <v>-184916.16666666663</v>
      </c>
      <c r="AW33" s="558">
        <f t="shared" si="35"/>
        <v>-171859.79999999996</v>
      </c>
      <c r="AX33" s="558">
        <f t="shared" si="35"/>
        <v>-158803.43333333329</v>
      </c>
      <c r="AY33" s="558">
        <f t="shared" si="35"/>
        <v>-145747.06666666662</v>
      </c>
      <c r="AZ33" s="558">
        <f t="shared" si="35"/>
        <v>-132690.69999999995</v>
      </c>
      <c r="BA33" s="558">
        <f t="shared" si="35"/>
        <v>-119634.33333333328</v>
      </c>
      <c r="BB33" s="558">
        <f t="shared" si="35"/>
        <v>-106577.96666666662</v>
      </c>
      <c r="BC33" s="558">
        <f t="shared" si="35"/>
        <v>-93521.599999999948</v>
      </c>
    </row>
    <row r="34" spans="2:55" ht="23" customHeight="1">
      <c r="D34" s="43"/>
      <c r="E34" s="43"/>
      <c r="F34" s="43"/>
    </row>
    <row r="35" spans="2:55" ht="23" hidden="1" customHeight="1"/>
    <row r="36" spans="2:55" ht="23" hidden="1" customHeight="1"/>
    <row r="37" spans="2:55" ht="23" hidden="1" customHeight="1"/>
    <row r="38" spans="2:55" ht="0" hidden="1" customHeight="1"/>
  </sheetData>
  <mergeCells count="1">
    <mergeCell ref="B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9534B-A96A-FC4B-A043-63846B748592}">
  <sheetPr>
    <tabColor rgb="FF7030A0"/>
  </sheetPr>
  <dimension ref="A1:DP70"/>
  <sheetViews>
    <sheetView showGridLines="0" zoomScale="70" zoomScaleNormal="70" zoomScalePageLayoutView="6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C10" sqref="C10"/>
    </sheetView>
  </sheetViews>
  <sheetFormatPr baseColWidth="10" defaultColWidth="0" defaultRowHeight="23" customHeight="1" zeroHeight="1" outlineLevelRow="1" outlineLevelCol="2"/>
  <cols>
    <col min="1" max="1" width="3.83203125" style="1" bestFit="1" customWidth="1"/>
    <col min="2" max="2" width="84.6640625" style="1" customWidth="1"/>
    <col min="3" max="3" width="23.33203125" style="1" customWidth="1" outlineLevel="1"/>
    <col min="4" max="5" width="23.33203125" style="1" customWidth="1"/>
    <col min="6" max="6" width="4.83203125" style="1" customWidth="1"/>
    <col min="7" max="7" width="17.6640625" style="1" customWidth="1" outlineLevel="1"/>
    <col min="8" max="18" width="17.6640625" style="1" customWidth="1" outlineLevel="2"/>
    <col min="19" max="19" width="17.6640625" style="1" customWidth="1"/>
    <col min="20" max="30" width="17.6640625" style="1" customWidth="1" outlineLevel="1"/>
    <col min="31" max="31" width="17.6640625" style="1" customWidth="1"/>
    <col min="32" max="42" width="17.6640625" style="1" customWidth="1" outlineLevel="1"/>
    <col min="43" max="43" width="22" style="1" customWidth="1"/>
    <col min="44" max="44" width="22" style="1" hidden="1" customWidth="1"/>
    <col min="45" max="45" width="11.1640625" style="1" hidden="1" customWidth="1"/>
    <col min="46" max="46" width="10.83203125" style="1" hidden="1" customWidth="1"/>
    <col min="47" max="120" width="23.1640625" style="3" hidden="1" customWidth="1"/>
    <col min="121" max="16384" width="10.83203125" style="3" hidden="1"/>
  </cols>
  <sheetData>
    <row r="1" spans="1:46" ht="46" customHeight="1">
      <c r="A1" s="605" t="s">
        <v>236</v>
      </c>
      <c r="B1" s="605"/>
      <c r="C1" s="29" t="s">
        <v>77</v>
      </c>
      <c r="D1" s="29" t="s">
        <v>82</v>
      </c>
      <c r="E1" s="29" t="s">
        <v>81</v>
      </c>
      <c r="F1" s="33"/>
      <c r="G1" s="173">
        <v>43344</v>
      </c>
      <c r="H1" s="37">
        <f t="shared" ref="H1:AP1" si="0">G1+31</f>
        <v>43375</v>
      </c>
      <c r="I1" s="37">
        <f t="shared" si="0"/>
        <v>43406</v>
      </c>
      <c r="J1" s="37">
        <f t="shared" si="0"/>
        <v>43437</v>
      </c>
      <c r="K1" s="37">
        <f t="shared" si="0"/>
        <v>43468</v>
      </c>
      <c r="L1" s="37">
        <f t="shared" si="0"/>
        <v>43499</v>
      </c>
      <c r="M1" s="37">
        <f t="shared" si="0"/>
        <v>43530</v>
      </c>
      <c r="N1" s="37">
        <f t="shared" si="0"/>
        <v>43561</v>
      </c>
      <c r="O1" s="37">
        <f t="shared" si="0"/>
        <v>43592</v>
      </c>
      <c r="P1" s="37">
        <f t="shared" si="0"/>
        <v>43623</v>
      </c>
      <c r="Q1" s="37">
        <f t="shared" si="0"/>
        <v>43654</v>
      </c>
      <c r="R1" s="37">
        <f t="shared" si="0"/>
        <v>43685</v>
      </c>
      <c r="S1" s="173">
        <f t="shared" si="0"/>
        <v>43716</v>
      </c>
      <c r="T1" s="37">
        <f t="shared" si="0"/>
        <v>43747</v>
      </c>
      <c r="U1" s="37">
        <f t="shared" si="0"/>
        <v>43778</v>
      </c>
      <c r="V1" s="37">
        <f t="shared" si="0"/>
        <v>43809</v>
      </c>
      <c r="W1" s="37">
        <f t="shared" si="0"/>
        <v>43840</v>
      </c>
      <c r="X1" s="37">
        <f t="shared" si="0"/>
        <v>43871</v>
      </c>
      <c r="Y1" s="37">
        <f t="shared" si="0"/>
        <v>43902</v>
      </c>
      <c r="Z1" s="37">
        <f t="shared" si="0"/>
        <v>43933</v>
      </c>
      <c r="AA1" s="37">
        <f t="shared" si="0"/>
        <v>43964</v>
      </c>
      <c r="AB1" s="37">
        <f t="shared" si="0"/>
        <v>43995</v>
      </c>
      <c r="AC1" s="37">
        <f t="shared" si="0"/>
        <v>44026</v>
      </c>
      <c r="AD1" s="37">
        <f t="shared" si="0"/>
        <v>44057</v>
      </c>
      <c r="AE1" s="173">
        <f t="shared" si="0"/>
        <v>44088</v>
      </c>
      <c r="AF1" s="37">
        <f t="shared" si="0"/>
        <v>44119</v>
      </c>
      <c r="AG1" s="37">
        <f t="shared" si="0"/>
        <v>44150</v>
      </c>
      <c r="AH1" s="37">
        <f t="shared" si="0"/>
        <v>44181</v>
      </c>
      <c r="AI1" s="37">
        <f t="shared" si="0"/>
        <v>44212</v>
      </c>
      <c r="AJ1" s="37">
        <f t="shared" si="0"/>
        <v>44243</v>
      </c>
      <c r="AK1" s="37">
        <f t="shared" si="0"/>
        <v>44274</v>
      </c>
      <c r="AL1" s="37">
        <f t="shared" si="0"/>
        <v>44305</v>
      </c>
      <c r="AM1" s="37">
        <f t="shared" si="0"/>
        <v>44336</v>
      </c>
      <c r="AN1" s="37">
        <f t="shared" si="0"/>
        <v>44367</v>
      </c>
      <c r="AO1" s="37">
        <f t="shared" si="0"/>
        <v>44398</v>
      </c>
      <c r="AP1" s="37">
        <f t="shared" si="0"/>
        <v>44429</v>
      </c>
      <c r="AS1" s="3"/>
      <c r="AT1" s="3"/>
    </row>
    <row r="2" spans="1:46" ht="10" customHeight="1">
      <c r="A2" s="6"/>
      <c r="B2" s="19"/>
      <c r="C2" s="31"/>
      <c r="D2" s="31"/>
      <c r="E2" s="31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S2" s="3"/>
      <c r="AT2" s="3"/>
    </row>
    <row r="3" spans="1:46" ht="23" customHeight="1">
      <c r="A3" s="593">
        <v>1</v>
      </c>
      <c r="B3" s="69" t="s">
        <v>1</v>
      </c>
      <c r="C3" s="71">
        <f>G3+H3+I3+J3+K3+L3+M3+N3+O3+P3+Q3+R3</f>
        <v>0</v>
      </c>
      <c r="D3" s="71">
        <f>S3+T3+U3+V3+W3+X3+Y3+Z3+AA3+AB3+AC3+AD3</f>
        <v>358680</v>
      </c>
      <c r="E3" s="70">
        <f>AE3+AF3+AG3+AH3+AI3+AJ3+AK3+AL3+AM3+AN3+AO3+AP3</f>
        <v>1039290</v>
      </c>
      <c r="F3" s="73"/>
      <c r="G3" s="71">
        <f>'Produits &amp; Charges Pôle Santé'!H33</f>
        <v>0</v>
      </c>
      <c r="H3" s="71">
        <f>'Produits &amp; Charges Pôle Santé'!I33</f>
        <v>0</v>
      </c>
      <c r="I3" s="71">
        <f>'Produits &amp; Charges Pôle Santé'!J33</f>
        <v>0</v>
      </c>
      <c r="J3" s="71">
        <f>'Produits &amp; Charges Pôle Santé'!K33</f>
        <v>0</v>
      </c>
      <c r="K3" s="71">
        <f>'Produits &amp; Charges Pôle Santé'!L33</f>
        <v>0</v>
      </c>
      <c r="L3" s="71">
        <f>'Produits &amp; Charges Pôle Santé'!M33</f>
        <v>0</v>
      </c>
      <c r="M3" s="71">
        <f>'Produits &amp; Charges Pôle Santé'!N33</f>
        <v>0</v>
      </c>
      <c r="N3" s="71">
        <f>'Produits &amp; Charges Pôle Santé'!O33</f>
        <v>0</v>
      </c>
      <c r="O3" s="71">
        <f>'Produits &amp; Charges Pôle Santé'!P33</f>
        <v>0</v>
      </c>
      <c r="P3" s="71">
        <f>'Produits &amp; Charges Pôle Santé'!Q33</f>
        <v>0</v>
      </c>
      <c r="Q3" s="71">
        <f>'Produits &amp; Charges Pôle Santé'!R33</f>
        <v>0</v>
      </c>
      <c r="R3" s="71">
        <f>'Produits &amp; Charges Pôle Santé'!S33</f>
        <v>0</v>
      </c>
      <c r="S3" s="71">
        <f>'Produits &amp; Charges Pôle Santé'!T33</f>
        <v>0</v>
      </c>
      <c r="T3" s="71">
        <f>'Produits &amp; Charges Pôle Santé'!U33</f>
        <v>0</v>
      </c>
      <c r="U3" s="71">
        <f>'Produits &amp; Charges Pôle Santé'!V33</f>
        <v>0</v>
      </c>
      <c r="V3" s="71">
        <f>'Produits &amp; Charges Pôle Santé'!W33</f>
        <v>0</v>
      </c>
      <c r="W3" s="71">
        <f>'Produits &amp; Charges Pôle Santé'!X33</f>
        <v>33810</v>
      </c>
      <c r="X3" s="71">
        <f>'Produits &amp; Charges Pôle Santé'!Y33</f>
        <v>33810</v>
      </c>
      <c r="Y3" s="71">
        <f>'Produits &amp; Charges Pôle Santé'!Z33</f>
        <v>41160</v>
      </c>
      <c r="Z3" s="71">
        <f>'Produits &amp; Charges Pôle Santé'!AA33</f>
        <v>41160</v>
      </c>
      <c r="AA3" s="71">
        <f>'Produits &amp; Charges Pôle Santé'!AB33</f>
        <v>48510</v>
      </c>
      <c r="AB3" s="71">
        <f>'Produits &amp; Charges Pôle Santé'!AC33</f>
        <v>48510</v>
      </c>
      <c r="AC3" s="71">
        <f>'Produits &amp; Charges Pôle Santé'!AD33</f>
        <v>55860</v>
      </c>
      <c r="AD3" s="71">
        <f>'Produits &amp; Charges Pôle Santé'!AE33</f>
        <v>55860</v>
      </c>
      <c r="AE3" s="71">
        <f>'Produits &amp; Charges Pôle Santé'!AF33</f>
        <v>67620</v>
      </c>
      <c r="AF3" s="71">
        <f>'Produits &amp; Charges Pôle Santé'!AG33</f>
        <v>67620</v>
      </c>
      <c r="AG3" s="71">
        <f>'Produits &amp; Charges Pôle Santé'!AH33</f>
        <v>74970</v>
      </c>
      <c r="AH3" s="71">
        <f>'Produits &amp; Charges Pôle Santé'!AI33</f>
        <v>74970</v>
      </c>
      <c r="AI3" s="71">
        <f>'Produits &amp; Charges Pôle Santé'!AJ33</f>
        <v>82320</v>
      </c>
      <c r="AJ3" s="71">
        <f>'Produits &amp; Charges Pôle Santé'!AK33</f>
        <v>82320</v>
      </c>
      <c r="AK3" s="71">
        <f>'Produits &amp; Charges Pôle Santé'!AL33</f>
        <v>89670</v>
      </c>
      <c r="AL3" s="71">
        <f>'Produits &amp; Charges Pôle Santé'!AM33</f>
        <v>89670</v>
      </c>
      <c r="AM3" s="71">
        <f>'Produits &amp; Charges Pôle Santé'!AN33</f>
        <v>97020</v>
      </c>
      <c r="AN3" s="71">
        <f>'Produits &amp; Charges Pôle Santé'!AO33</f>
        <v>97020</v>
      </c>
      <c r="AO3" s="71">
        <f>'Produits &amp; Charges Pôle Santé'!AP33</f>
        <v>104370</v>
      </c>
      <c r="AP3" s="70">
        <f>'Produits &amp; Charges Pôle Santé'!AQ33</f>
        <v>111720</v>
      </c>
      <c r="AQ3" s="74"/>
      <c r="AR3" s="74"/>
      <c r="AS3" s="3"/>
      <c r="AT3" s="3"/>
    </row>
    <row r="4" spans="1:46" s="20" customFormat="1" ht="23" customHeight="1">
      <c r="A4" s="594"/>
      <c r="B4" s="75" t="s">
        <v>16</v>
      </c>
      <c r="C4" s="77"/>
      <c r="D4" s="77" t="str">
        <f>IFERROR(D3/C3-1,"-")</f>
        <v>-</v>
      </c>
      <c r="E4" s="76">
        <f>IFERROR(E3/D3-1,"-")</f>
        <v>1.8975409836065573</v>
      </c>
      <c r="F4" s="79"/>
      <c r="G4" s="77" t="str">
        <f>IFERROR(G3/#REF!-1,"-")</f>
        <v>-</v>
      </c>
      <c r="H4" s="77" t="str">
        <f t="shared" ref="H4:AP4" si="1">IFERROR(H3/G3-1,"-")</f>
        <v>-</v>
      </c>
      <c r="I4" s="77" t="str">
        <f t="shared" si="1"/>
        <v>-</v>
      </c>
      <c r="J4" s="77" t="str">
        <f t="shared" si="1"/>
        <v>-</v>
      </c>
      <c r="K4" s="77" t="str">
        <f t="shared" si="1"/>
        <v>-</v>
      </c>
      <c r="L4" s="77" t="str">
        <f t="shared" si="1"/>
        <v>-</v>
      </c>
      <c r="M4" s="77" t="str">
        <f t="shared" si="1"/>
        <v>-</v>
      </c>
      <c r="N4" s="77" t="str">
        <f t="shared" si="1"/>
        <v>-</v>
      </c>
      <c r="O4" s="77" t="str">
        <f t="shared" si="1"/>
        <v>-</v>
      </c>
      <c r="P4" s="77" t="str">
        <f t="shared" si="1"/>
        <v>-</v>
      </c>
      <c r="Q4" s="77" t="str">
        <f t="shared" si="1"/>
        <v>-</v>
      </c>
      <c r="R4" s="77" t="str">
        <f t="shared" si="1"/>
        <v>-</v>
      </c>
      <c r="S4" s="77" t="str">
        <f t="shared" si="1"/>
        <v>-</v>
      </c>
      <c r="T4" s="77" t="str">
        <f t="shared" si="1"/>
        <v>-</v>
      </c>
      <c r="U4" s="77" t="str">
        <f t="shared" si="1"/>
        <v>-</v>
      </c>
      <c r="V4" s="77" t="str">
        <f t="shared" si="1"/>
        <v>-</v>
      </c>
      <c r="W4" s="77" t="str">
        <f t="shared" si="1"/>
        <v>-</v>
      </c>
      <c r="X4" s="77">
        <f t="shared" si="1"/>
        <v>0</v>
      </c>
      <c r="Y4" s="77">
        <f t="shared" si="1"/>
        <v>0.21739130434782616</v>
      </c>
      <c r="Z4" s="77">
        <f t="shared" si="1"/>
        <v>0</v>
      </c>
      <c r="AA4" s="77">
        <f t="shared" si="1"/>
        <v>0.1785714285714286</v>
      </c>
      <c r="AB4" s="77">
        <f t="shared" si="1"/>
        <v>0</v>
      </c>
      <c r="AC4" s="77">
        <f t="shared" si="1"/>
        <v>0.1515151515151516</v>
      </c>
      <c r="AD4" s="77">
        <f t="shared" si="1"/>
        <v>0</v>
      </c>
      <c r="AE4" s="77">
        <f t="shared" si="1"/>
        <v>0.21052631578947367</v>
      </c>
      <c r="AF4" s="77">
        <f t="shared" si="1"/>
        <v>0</v>
      </c>
      <c r="AG4" s="77">
        <f t="shared" si="1"/>
        <v>0.10869565217391308</v>
      </c>
      <c r="AH4" s="77">
        <f t="shared" si="1"/>
        <v>0</v>
      </c>
      <c r="AI4" s="77">
        <f t="shared" si="1"/>
        <v>9.8039215686274606E-2</v>
      </c>
      <c r="AJ4" s="77">
        <f t="shared" si="1"/>
        <v>0</v>
      </c>
      <c r="AK4" s="77">
        <f t="shared" si="1"/>
        <v>8.9285714285714191E-2</v>
      </c>
      <c r="AL4" s="77">
        <f t="shared" si="1"/>
        <v>0</v>
      </c>
      <c r="AM4" s="77">
        <f t="shared" si="1"/>
        <v>8.1967213114754189E-2</v>
      </c>
      <c r="AN4" s="77">
        <f t="shared" si="1"/>
        <v>0</v>
      </c>
      <c r="AO4" s="77">
        <f t="shared" si="1"/>
        <v>7.575757575757569E-2</v>
      </c>
      <c r="AP4" s="76">
        <f t="shared" si="1"/>
        <v>7.0422535211267512E-2</v>
      </c>
      <c r="AQ4" s="80"/>
      <c r="AR4" s="80"/>
    </row>
    <row r="5" spans="1:46" s="305" customFormat="1" ht="23" customHeight="1">
      <c r="A5" s="301"/>
      <c r="B5" s="477" t="s">
        <v>271</v>
      </c>
      <c r="C5" s="302">
        <f t="shared" ref="C5" si="2">G5+H5+I5+J5+K5+L5+M5+N5+O5+P5+Q5+R5</f>
        <v>0</v>
      </c>
      <c r="D5" s="302">
        <f t="shared" ref="D5" si="3">S5+T5+U5+V5+W5+X5+Y5+Z5+AA5+AB5+AC5+AD5</f>
        <v>-258249.60000000003</v>
      </c>
      <c r="E5" s="312">
        <f t="shared" ref="E5" si="4">AE5+AF5+AG5+AH5+AI5+AJ5+AK5+AL5+AM5+AN5+AO5+AP5</f>
        <v>-748288.80000000016</v>
      </c>
      <c r="F5" s="303"/>
      <c r="G5" s="88">
        <f>-'Produits &amp; Charges Pôle Santé'!H74</f>
        <v>0</v>
      </c>
      <c r="H5" s="302">
        <f>-'Produits &amp; Charges Pôle Santé'!I74</f>
        <v>0</v>
      </c>
      <c r="I5" s="302">
        <f>-'Produits &amp; Charges Pôle Santé'!J74</f>
        <v>0</v>
      </c>
      <c r="J5" s="302">
        <f>-'Produits &amp; Charges Pôle Santé'!K74</f>
        <v>0</v>
      </c>
      <c r="K5" s="302">
        <f>-'Produits &amp; Charges Pôle Santé'!L74</f>
        <v>0</v>
      </c>
      <c r="L5" s="302">
        <f>-'Produits &amp; Charges Pôle Santé'!M74</f>
        <v>0</v>
      </c>
      <c r="M5" s="302">
        <f>-'Produits &amp; Charges Pôle Santé'!N74</f>
        <v>0</v>
      </c>
      <c r="N5" s="302">
        <f>-'Produits &amp; Charges Pôle Santé'!O74</f>
        <v>0</v>
      </c>
      <c r="O5" s="302">
        <f>-'Produits &amp; Charges Pôle Santé'!P74</f>
        <v>0</v>
      </c>
      <c r="P5" s="302">
        <f>-'Produits &amp; Charges Pôle Santé'!Q74</f>
        <v>0</v>
      </c>
      <c r="Q5" s="302">
        <f>-'Produits &amp; Charges Pôle Santé'!R74</f>
        <v>0</v>
      </c>
      <c r="R5" s="302">
        <f>-'Produits &amp; Charges Pôle Santé'!S74</f>
        <v>0</v>
      </c>
      <c r="S5" s="88">
        <f>-'Produits &amp; Charges Pôle Santé'!T74</f>
        <v>0</v>
      </c>
      <c r="T5" s="302">
        <f>-'Produits &amp; Charges Pôle Santé'!U74</f>
        <v>0</v>
      </c>
      <c r="U5" s="302">
        <f>-'Produits &amp; Charges Pôle Santé'!V74</f>
        <v>0</v>
      </c>
      <c r="V5" s="302">
        <f>-'Produits &amp; Charges Pôle Santé'!W74</f>
        <v>0</v>
      </c>
      <c r="W5" s="302">
        <f>-'Produits &amp; Charges Pôle Santé'!X74</f>
        <v>-24343.200000000001</v>
      </c>
      <c r="X5" s="302">
        <f>-'Produits &amp; Charges Pôle Santé'!Y74</f>
        <v>-24343.200000000001</v>
      </c>
      <c r="Y5" s="302">
        <f>-'Produits &amp; Charges Pôle Santé'!Z74</f>
        <v>-29635.200000000001</v>
      </c>
      <c r="Z5" s="302">
        <f>-'Produits &amp; Charges Pôle Santé'!AA74</f>
        <v>-29635.200000000001</v>
      </c>
      <c r="AA5" s="302">
        <f>-'Produits &amp; Charges Pôle Santé'!AB74</f>
        <v>-34927.199999999997</v>
      </c>
      <c r="AB5" s="302">
        <f>-'Produits &amp; Charges Pôle Santé'!AC74</f>
        <v>-34927.199999999997</v>
      </c>
      <c r="AC5" s="302">
        <f>-'Produits &amp; Charges Pôle Santé'!AD74</f>
        <v>-40219.199999999997</v>
      </c>
      <c r="AD5" s="302">
        <f>-'Produits &amp; Charges Pôle Santé'!AE74</f>
        <v>-40219.199999999997</v>
      </c>
      <c r="AE5" s="88">
        <f>-'Produits &amp; Charges Pôle Santé'!AF74</f>
        <v>-48686.400000000001</v>
      </c>
      <c r="AF5" s="302">
        <f>-'Produits &amp; Charges Pôle Santé'!AG74</f>
        <v>-48686.400000000001</v>
      </c>
      <c r="AG5" s="302">
        <f>-'Produits &amp; Charges Pôle Santé'!AH74</f>
        <v>-53978.400000000001</v>
      </c>
      <c r="AH5" s="302">
        <f>-'Produits &amp; Charges Pôle Santé'!AI74</f>
        <v>-53978.400000000001</v>
      </c>
      <c r="AI5" s="302">
        <f>-'Produits &amp; Charges Pôle Santé'!AJ74</f>
        <v>-59270.400000000001</v>
      </c>
      <c r="AJ5" s="302">
        <f>-'Produits &amp; Charges Pôle Santé'!AK74</f>
        <v>-59270.400000000001</v>
      </c>
      <c r="AK5" s="302">
        <f>-'Produits &amp; Charges Pôle Santé'!AL74</f>
        <v>-64562.400000000001</v>
      </c>
      <c r="AL5" s="302">
        <f>-'Produits &amp; Charges Pôle Santé'!AM74</f>
        <v>-64562.400000000001</v>
      </c>
      <c r="AM5" s="302">
        <f>-'Produits &amp; Charges Pôle Santé'!AN74</f>
        <v>-69854.399999999994</v>
      </c>
      <c r="AN5" s="302">
        <f>-'Produits &amp; Charges Pôle Santé'!AO74</f>
        <v>-69854.399999999994</v>
      </c>
      <c r="AO5" s="302">
        <f>-'Produits &amp; Charges Pôle Santé'!AP74</f>
        <v>-75146.399999999994</v>
      </c>
      <c r="AP5" s="312">
        <f>-'Produits &amp; Charges Pôle Santé'!AQ74</f>
        <v>-80438.399999999994</v>
      </c>
      <c r="AQ5" s="304"/>
      <c r="AR5" s="304"/>
    </row>
    <row r="6" spans="1:46" s="305" customFormat="1" ht="23" customHeight="1">
      <c r="A6" s="301"/>
      <c r="B6" s="479" t="s">
        <v>237</v>
      </c>
      <c r="C6" s="302">
        <f t="shared" ref="C6" si="5">G6+H6+I6+J6+K6+L6+M6+N6+O6+P6+Q6+R6</f>
        <v>0</v>
      </c>
      <c r="D6" s="302">
        <f t="shared" ref="D6" si="6">S6+T6+U6+V6+W6+X6+Y6+Z6+AA6+AB6+AC6+AD6</f>
        <v>-11392</v>
      </c>
      <c r="E6" s="312">
        <f t="shared" ref="E6" si="7">AE6+AF6+AG6+AH6+AI6+AJ6+AK6+AL6+AM6+AN6+AO6+AP6</f>
        <v>-16457.999999999996</v>
      </c>
      <c r="F6" s="303"/>
      <c r="G6" s="88">
        <f>-'Produits &amp; Charges Pôle Santé'!H95</f>
        <v>0</v>
      </c>
      <c r="H6" s="302">
        <f>-'Produits &amp; Charges Pôle Santé'!I95</f>
        <v>0</v>
      </c>
      <c r="I6" s="302">
        <f>-'Produits &amp; Charges Pôle Santé'!J95</f>
        <v>0</v>
      </c>
      <c r="J6" s="302">
        <f>-'Produits &amp; Charges Pôle Santé'!K95</f>
        <v>0</v>
      </c>
      <c r="K6" s="302">
        <f>-'Produits &amp; Charges Pôle Santé'!L95</f>
        <v>0</v>
      </c>
      <c r="L6" s="302">
        <f>-'Produits &amp; Charges Pôle Santé'!M95</f>
        <v>0</v>
      </c>
      <c r="M6" s="302">
        <f>-'Produits &amp; Charges Pôle Santé'!N95</f>
        <v>0</v>
      </c>
      <c r="N6" s="302">
        <f>-'Produits &amp; Charges Pôle Santé'!O95</f>
        <v>0</v>
      </c>
      <c r="O6" s="302">
        <f>-'Produits &amp; Charges Pôle Santé'!P95</f>
        <v>0</v>
      </c>
      <c r="P6" s="302">
        <f>-'Produits &amp; Charges Pôle Santé'!Q95</f>
        <v>0</v>
      </c>
      <c r="Q6" s="302">
        <f>-'Produits &amp; Charges Pôle Santé'!R95</f>
        <v>0</v>
      </c>
      <c r="R6" s="302">
        <f>-'Produits &amp; Charges Pôle Santé'!S95</f>
        <v>0</v>
      </c>
      <c r="S6" s="88">
        <f>-'Produits &amp; Charges Pôle Santé'!T95</f>
        <v>0</v>
      </c>
      <c r="T6" s="302">
        <f>-'Produits &amp; Charges Pôle Santé'!U95</f>
        <v>0</v>
      </c>
      <c r="U6" s="302">
        <f>-'Produits &amp; Charges Pôle Santé'!V95</f>
        <v>0</v>
      </c>
      <c r="V6" s="302">
        <f>-'Produits &amp; Charges Pôle Santé'!W95</f>
        <v>0</v>
      </c>
      <c r="W6" s="302">
        <f>-'Produits &amp; Charges Pôle Santé'!X95</f>
        <v>-1949</v>
      </c>
      <c r="X6" s="302">
        <f>-'Produits &amp; Charges Pôle Santé'!Y95</f>
        <v>-1349</v>
      </c>
      <c r="Y6" s="302">
        <f>-'Produits &amp; Charges Pôle Santé'!Z95</f>
        <v>-1349</v>
      </c>
      <c r="Z6" s="302">
        <f>-'Produits &amp; Charges Pôle Santé'!AA95</f>
        <v>-1349</v>
      </c>
      <c r="AA6" s="302">
        <f>-'Produits &amp; Charges Pôle Santé'!AB95</f>
        <v>-1349</v>
      </c>
      <c r="AB6" s="302">
        <f>-'Produits &amp; Charges Pôle Santé'!AC95</f>
        <v>-1349</v>
      </c>
      <c r="AC6" s="302">
        <f>-'Produits &amp; Charges Pôle Santé'!AD95</f>
        <v>-1349</v>
      </c>
      <c r="AD6" s="302">
        <f>-'Produits &amp; Charges Pôle Santé'!AE95</f>
        <v>-1349</v>
      </c>
      <c r="AE6" s="88">
        <f>-'Produits &amp; Charges Pôle Santé'!AF95</f>
        <v>-1371.4999999999998</v>
      </c>
      <c r="AF6" s="302">
        <f>-'Produits &amp; Charges Pôle Santé'!AG95</f>
        <v>-1371.4999999999998</v>
      </c>
      <c r="AG6" s="302">
        <f>-'Produits &amp; Charges Pôle Santé'!AH95</f>
        <v>-1371.4999999999998</v>
      </c>
      <c r="AH6" s="302">
        <f>-'Produits &amp; Charges Pôle Santé'!AI95</f>
        <v>-1371.4999999999998</v>
      </c>
      <c r="AI6" s="302">
        <f>-'Produits &amp; Charges Pôle Santé'!AJ95</f>
        <v>-1371.4999999999998</v>
      </c>
      <c r="AJ6" s="302">
        <f>-'Produits &amp; Charges Pôle Santé'!AK95</f>
        <v>-1371.4999999999998</v>
      </c>
      <c r="AK6" s="302">
        <f>-'Produits &amp; Charges Pôle Santé'!AL95</f>
        <v>-1371.4999999999998</v>
      </c>
      <c r="AL6" s="302">
        <f>-'Produits &amp; Charges Pôle Santé'!AM95</f>
        <v>-1371.4999999999998</v>
      </c>
      <c r="AM6" s="302">
        <f>-'Produits &amp; Charges Pôle Santé'!AN95</f>
        <v>-1371.4999999999998</v>
      </c>
      <c r="AN6" s="302">
        <f>-'Produits &amp; Charges Pôle Santé'!AO95</f>
        <v>-1371.4999999999998</v>
      </c>
      <c r="AO6" s="302">
        <f>-'Produits &amp; Charges Pôle Santé'!AP95</f>
        <v>-1371.4999999999998</v>
      </c>
      <c r="AP6" s="312">
        <f>-'Produits &amp; Charges Pôle Santé'!AQ95</f>
        <v>-1371.4999999999998</v>
      </c>
      <c r="AQ6" s="304"/>
      <c r="AR6" s="304"/>
    </row>
    <row r="7" spans="1:46" ht="23" customHeight="1">
      <c r="A7" s="593">
        <v>2</v>
      </c>
      <c r="B7" s="69" t="s">
        <v>280</v>
      </c>
      <c r="C7" s="71">
        <f>G7+H7+I7+J7+K7+L7+M7+N7+O7+P7+Q7+R7</f>
        <v>0</v>
      </c>
      <c r="D7" s="71">
        <f>S7+T7+U7+V7+W7+X7+Y7+Z7+AA7+AB7+AC7+AD7</f>
        <v>89038.400000000009</v>
      </c>
      <c r="E7" s="70">
        <f>AE7+AF7+AG7+AH7+AI7+AJ7+AK7+AL7+AM7+AN7+AO7+AP7</f>
        <v>274543.20000000007</v>
      </c>
      <c r="F7" s="73"/>
      <c r="G7" s="71">
        <f>G3+SUM(G5:G6)</f>
        <v>0</v>
      </c>
      <c r="H7" s="71">
        <f t="shared" ref="H7:AP7" si="8">H3+SUM(H5:H6)</f>
        <v>0</v>
      </c>
      <c r="I7" s="71">
        <f t="shared" si="8"/>
        <v>0</v>
      </c>
      <c r="J7" s="71">
        <f t="shared" si="8"/>
        <v>0</v>
      </c>
      <c r="K7" s="71">
        <f t="shared" si="8"/>
        <v>0</v>
      </c>
      <c r="L7" s="71">
        <f t="shared" si="8"/>
        <v>0</v>
      </c>
      <c r="M7" s="71">
        <f t="shared" si="8"/>
        <v>0</v>
      </c>
      <c r="N7" s="71">
        <f t="shared" si="8"/>
        <v>0</v>
      </c>
      <c r="O7" s="71">
        <f t="shared" si="8"/>
        <v>0</v>
      </c>
      <c r="P7" s="71">
        <f t="shared" si="8"/>
        <v>0</v>
      </c>
      <c r="Q7" s="71">
        <f t="shared" si="8"/>
        <v>0</v>
      </c>
      <c r="R7" s="71">
        <f t="shared" si="8"/>
        <v>0</v>
      </c>
      <c r="S7" s="71">
        <f t="shared" si="8"/>
        <v>0</v>
      </c>
      <c r="T7" s="71">
        <f t="shared" si="8"/>
        <v>0</v>
      </c>
      <c r="U7" s="71">
        <f t="shared" si="8"/>
        <v>0</v>
      </c>
      <c r="V7" s="71">
        <f t="shared" si="8"/>
        <v>0</v>
      </c>
      <c r="W7" s="71">
        <f t="shared" si="8"/>
        <v>7517.7999999999993</v>
      </c>
      <c r="X7" s="71">
        <f t="shared" si="8"/>
        <v>8117.7999999999993</v>
      </c>
      <c r="Y7" s="71">
        <f t="shared" si="8"/>
        <v>10175.799999999999</v>
      </c>
      <c r="Z7" s="71">
        <f t="shared" si="8"/>
        <v>10175.799999999999</v>
      </c>
      <c r="AA7" s="71">
        <f t="shared" si="8"/>
        <v>12233.800000000003</v>
      </c>
      <c r="AB7" s="71">
        <f t="shared" si="8"/>
        <v>12233.800000000003</v>
      </c>
      <c r="AC7" s="71">
        <f t="shared" si="8"/>
        <v>14291.800000000003</v>
      </c>
      <c r="AD7" s="71">
        <f t="shared" si="8"/>
        <v>14291.800000000003</v>
      </c>
      <c r="AE7" s="71">
        <f t="shared" si="8"/>
        <v>17562.099999999999</v>
      </c>
      <c r="AF7" s="71">
        <f t="shared" si="8"/>
        <v>17562.099999999999</v>
      </c>
      <c r="AG7" s="71">
        <f t="shared" si="8"/>
        <v>19620.099999999999</v>
      </c>
      <c r="AH7" s="71">
        <f t="shared" si="8"/>
        <v>19620.099999999999</v>
      </c>
      <c r="AI7" s="71">
        <f t="shared" si="8"/>
        <v>21678.1</v>
      </c>
      <c r="AJ7" s="71">
        <f t="shared" si="8"/>
        <v>21678.1</v>
      </c>
      <c r="AK7" s="71">
        <f t="shared" si="8"/>
        <v>23736.100000000006</v>
      </c>
      <c r="AL7" s="71">
        <f t="shared" si="8"/>
        <v>23736.100000000006</v>
      </c>
      <c r="AM7" s="71">
        <f t="shared" si="8"/>
        <v>25794.100000000006</v>
      </c>
      <c r="AN7" s="71">
        <f t="shared" si="8"/>
        <v>25794.100000000006</v>
      </c>
      <c r="AO7" s="71">
        <f t="shared" si="8"/>
        <v>27852.100000000006</v>
      </c>
      <c r="AP7" s="70">
        <f t="shared" si="8"/>
        <v>29910.100000000006</v>
      </c>
      <c r="AQ7" s="74"/>
      <c r="AR7" s="74"/>
      <c r="AS7" s="3"/>
      <c r="AT7" s="3"/>
    </row>
    <row r="8" spans="1:46" s="20" customFormat="1" ht="23" customHeight="1">
      <c r="A8" s="594"/>
      <c r="B8" s="75" t="s">
        <v>51</v>
      </c>
      <c r="C8" s="77" t="str">
        <f t="shared" ref="C8:E8" si="9">IFERROR(C7/C$3,"-")</f>
        <v>-</v>
      </c>
      <c r="D8" s="77">
        <f t="shared" si="9"/>
        <v>0.24823909891825585</v>
      </c>
      <c r="E8" s="76">
        <f t="shared" si="9"/>
        <v>0.26416418901365363</v>
      </c>
      <c r="F8" s="79"/>
      <c r="G8" s="77" t="str">
        <f t="shared" ref="G8:AP8" si="10">IFERROR(G7/G$3,"-")</f>
        <v>-</v>
      </c>
      <c r="H8" s="77" t="str">
        <f t="shared" si="10"/>
        <v>-</v>
      </c>
      <c r="I8" s="77" t="str">
        <f t="shared" si="10"/>
        <v>-</v>
      </c>
      <c r="J8" s="77" t="str">
        <f t="shared" si="10"/>
        <v>-</v>
      </c>
      <c r="K8" s="77" t="str">
        <f t="shared" si="10"/>
        <v>-</v>
      </c>
      <c r="L8" s="77" t="str">
        <f t="shared" si="10"/>
        <v>-</v>
      </c>
      <c r="M8" s="77" t="str">
        <f t="shared" si="10"/>
        <v>-</v>
      </c>
      <c r="N8" s="77" t="str">
        <f t="shared" si="10"/>
        <v>-</v>
      </c>
      <c r="O8" s="77" t="str">
        <f t="shared" si="10"/>
        <v>-</v>
      </c>
      <c r="P8" s="77" t="str">
        <f t="shared" si="10"/>
        <v>-</v>
      </c>
      <c r="Q8" s="77" t="str">
        <f t="shared" si="10"/>
        <v>-</v>
      </c>
      <c r="R8" s="77" t="str">
        <f t="shared" si="10"/>
        <v>-</v>
      </c>
      <c r="S8" s="77" t="str">
        <f t="shared" si="10"/>
        <v>-</v>
      </c>
      <c r="T8" s="77" t="str">
        <f t="shared" si="10"/>
        <v>-</v>
      </c>
      <c r="U8" s="77" t="str">
        <f t="shared" si="10"/>
        <v>-</v>
      </c>
      <c r="V8" s="77" t="str">
        <f t="shared" si="10"/>
        <v>-</v>
      </c>
      <c r="W8" s="77">
        <f t="shared" si="10"/>
        <v>0.22235433303756283</v>
      </c>
      <c r="X8" s="77">
        <f t="shared" si="10"/>
        <v>0.24010056196391599</v>
      </c>
      <c r="Y8" s="77">
        <f t="shared" si="10"/>
        <v>0.24722546161321671</v>
      </c>
      <c r="Z8" s="77">
        <f t="shared" si="10"/>
        <v>0.24722546161321671</v>
      </c>
      <c r="AA8" s="77">
        <f t="shared" si="10"/>
        <v>0.25219130076272939</v>
      </c>
      <c r="AB8" s="77">
        <f t="shared" si="10"/>
        <v>0.25219130076272939</v>
      </c>
      <c r="AC8" s="77">
        <f t="shared" si="10"/>
        <v>0.25585034013605445</v>
      </c>
      <c r="AD8" s="77">
        <f t="shared" si="10"/>
        <v>0.25585034013605445</v>
      </c>
      <c r="AE8" s="77">
        <f t="shared" si="10"/>
        <v>0.25971753918958884</v>
      </c>
      <c r="AF8" s="77">
        <f t="shared" si="10"/>
        <v>0.25971753918958884</v>
      </c>
      <c r="AG8" s="77">
        <f t="shared" si="10"/>
        <v>0.26170601573962915</v>
      </c>
      <c r="AH8" s="77">
        <f t="shared" si="10"/>
        <v>0.26170601573962915</v>
      </c>
      <c r="AI8" s="77">
        <f t="shared" si="10"/>
        <v>0.26333940719144799</v>
      </c>
      <c r="AJ8" s="77">
        <f t="shared" si="10"/>
        <v>0.26333940719144799</v>
      </c>
      <c r="AK8" s="77">
        <f t="shared" si="10"/>
        <v>0.26470502955280478</v>
      </c>
      <c r="AL8" s="77">
        <f t="shared" si="10"/>
        <v>0.26470502955280478</v>
      </c>
      <c r="AM8" s="77">
        <f t="shared" si="10"/>
        <v>0.26586373943516806</v>
      </c>
      <c r="AN8" s="77">
        <f t="shared" si="10"/>
        <v>0.26586373943516806</v>
      </c>
      <c r="AO8" s="77">
        <f t="shared" si="10"/>
        <v>0.26685925074255062</v>
      </c>
      <c r="AP8" s="76">
        <f t="shared" si="10"/>
        <v>0.26772377372001438</v>
      </c>
      <c r="AQ8" s="80"/>
      <c r="AR8" s="80"/>
    </row>
    <row r="9" spans="1:46" s="305" customFormat="1" ht="23" customHeight="1">
      <c r="A9" s="301"/>
      <c r="B9" s="477" t="s">
        <v>39</v>
      </c>
      <c r="C9" s="302">
        <f t="shared" ref="C9" si="11">G9+H9+I9+J9+K9+L9+M9+N9+O9+P9+Q9+R9</f>
        <v>0</v>
      </c>
      <c r="D9" s="302">
        <f t="shared" ref="D9" si="12">S9+T9+U9+V9+W9+X9+Y9+Z9+AA9+AB9+AC9+AD9</f>
        <v>-41498.666666666672</v>
      </c>
      <c r="E9" s="312">
        <f t="shared" ref="E9" si="13">AE9+AF9+AG9+AH9+AI9+AJ9+AK9+AL9+AM9+AN9+AO9+AP9</f>
        <v>-51663</v>
      </c>
      <c r="F9" s="303"/>
      <c r="G9" s="88">
        <f>-'Produits &amp; Charges Pôle Santé'!H120</f>
        <v>0</v>
      </c>
      <c r="H9" s="302">
        <f>-'Produits &amp; Charges Pôle Santé'!I120</f>
        <v>0</v>
      </c>
      <c r="I9" s="302">
        <f>-'Produits &amp; Charges Pôle Santé'!J120</f>
        <v>0</v>
      </c>
      <c r="J9" s="302">
        <f>-'Produits &amp; Charges Pôle Santé'!K120</f>
        <v>0</v>
      </c>
      <c r="K9" s="302">
        <f>-'Produits &amp; Charges Pôle Santé'!L120</f>
        <v>0</v>
      </c>
      <c r="L9" s="302">
        <f>-'Produits &amp; Charges Pôle Santé'!M120</f>
        <v>0</v>
      </c>
      <c r="M9" s="302">
        <f>-'Produits &amp; Charges Pôle Santé'!N120</f>
        <v>0</v>
      </c>
      <c r="N9" s="302">
        <f>-'Produits &amp; Charges Pôle Santé'!O120</f>
        <v>0</v>
      </c>
      <c r="O9" s="302">
        <f>-'Produits &amp; Charges Pôle Santé'!P120</f>
        <v>0</v>
      </c>
      <c r="P9" s="302">
        <f>-'Produits &amp; Charges Pôle Santé'!Q120</f>
        <v>0</v>
      </c>
      <c r="Q9" s="302">
        <f>-'Produits &amp; Charges Pôle Santé'!R120</f>
        <v>0</v>
      </c>
      <c r="R9" s="302">
        <f>-'Produits &amp; Charges Pôle Santé'!S120</f>
        <v>0</v>
      </c>
      <c r="S9" s="88">
        <f>-'Produits &amp; Charges Pôle Santé'!T120</f>
        <v>0</v>
      </c>
      <c r="T9" s="302">
        <f>-'Produits &amp; Charges Pôle Santé'!U120</f>
        <v>0</v>
      </c>
      <c r="U9" s="302">
        <f>-'Produits &amp; Charges Pôle Santé'!V120</f>
        <v>-6344</v>
      </c>
      <c r="V9" s="302">
        <f>-'Produits &amp; Charges Pôle Santé'!W120</f>
        <v>-3344</v>
      </c>
      <c r="W9" s="302">
        <f>-'Produits &amp; Charges Pôle Santé'!X120</f>
        <v>-4501.3333333333339</v>
      </c>
      <c r="X9" s="302">
        <f>-'Produits &amp; Charges Pôle Santé'!Y120</f>
        <v>-3901.3333333333335</v>
      </c>
      <c r="Y9" s="302">
        <f>-'Produits &amp; Charges Pôle Santé'!Z120</f>
        <v>-3901.3333333333335</v>
      </c>
      <c r="Z9" s="302">
        <f>-'Produits &amp; Charges Pôle Santé'!AA120</f>
        <v>-3901.3333333333335</v>
      </c>
      <c r="AA9" s="302">
        <f>-'Produits &amp; Charges Pôle Santé'!AB120</f>
        <v>-3901.3333333333335</v>
      </c>
      <c r="AB9" s="302">
        <f>-'Produits &amp; Charges Pôle Santé'!AC120</f>
        <v>-3901.3333333333335</v>
      </c>
      <c r="AC9" s="302">
        <f>-'Produits &amp; Charges Pôle Santé'!AD120</f>
        <v>-3901.3333333333335</v>
      </c>
      <c r="AD9" s="302">
        <f>-'Produits &amp; Charges Pôle Santé'!AE120</f>
        <v>-3901.3333333333335</v>
      </c>
      <c r="AE9" s="88">
        <f>-'Produits &amp; Charges Pôle Santé'!AF120</f>
        <v>-4580.25</v>
      </c>
      <c r="AF9" s="302">
        <f>-'Produits &amp; Charges Pôle Santé'!AG120</f>
        <v>-4280.25</v>
      </c>
      <c r="AG9" s="302">
        <f>-'Produits &amp; Charges Pôle Santé'!AH120</f>
        <v>-4280.25</v>
      </c>
      <c r="AH9" s="302">
        <f>-'Produits &amp; Charges Pôle Santé'!AI120</f>
        <v>-4280.25</v>
      </c>
      <c r="AI9" s="302">
        <f>-'Produits &amp; Charges Pôle Santé'!AJ120</f>
        <v>-4280.25</v>
      </c>
      <c r="AJ9" s="302">
        <f>-'Produits &amp; Charges Pôle Santé'!AK120</f>
        <v>-4280.25</v>
      </c>
      <c r="AK9" s="302">
        <f>-'Produits &amp; Charges Pôle Santé'!AL120</f>
        <v>-4280.25</v>
      </c>
      <c r="AL9" s="302">
        <f>-'Produits &amp; Charges Pôle Santé'!AM120</f>
        <v>-4280.25</v>
      </c>
      <c r="AM9" s="302">
        <f>-'Produits &amp; Charges Pôle Santé'!AN120</f>
        <v>-4280.25</v>
      </c>
      <c r="AN9" s="302">
        <f>-'Produits &amp; Charges Pôle Santé'!AO120</f>
        <v>-4280.25</v>
      </c>
      <c r="AO9" s="302">
        <f>-'Produits &amp; Charges Pôle Santé'!AP120</f>
        <v>-4280.25</v>
      </c>
      <c r="AP9" s="312">
        <f>-'Produits &amp; Charges Pôle Santé'!AQ120</f>
        <v>-4280.25</v>
      </c>
      <c r="AQ9" s="304"/>
      <c r="AR9" s="304"/>
    </row>
    <row r="10" spans="1:46" s="305" customFormat="1" ht="23" customHeight="1">
      <c r="A10" s="301"/>
      <c r="B10" s="478" t="s">
        <v>2</v>
      </c>
      <c r="C10" s="302">
        <f>G10+H10+I10+J10+K10+L10+M10+N10+O10+P10+Q10+R10</f>
        <v>0</v>
      </c>
      <c r="D10" s="302">
        <f>S10+T10+U10+V10+W10+X10+Y10+Z10+AA10+AB10+AC10+AD10</f>
        <v>0</v>
      </c>
      <c r="E10" s="312">
        <f>AE10+AF10+AG10+AH10+AI10+AJ10+AK10+AL10+AM10+AN10+AO10+AP10</f>
        <v>-41688</v>
      </c>
      <c r="F10" s="303"/>
      <c r="G10" s="88">
        <f>-'Produits &amp; Charges Pôle Santé'!H129</f>
        <v>0</v>
      </c>
      <c r="H10" s="302">
        <f>-'Produits &amp; Charges Pôle Santé'!I129</f>
        <v>0</v>
      </c>
      <c r="I10" s="302">
        <f>-'Produits &amp; Charges Pôle Santé'!J129</f>
        <v>0</v>
      </c>
      <c r="J10" s="302">
        <f>-'Produits &amp; Charges Pôle Santé'!K129</f>
        <v>0</v>
      </c>
      <c r="K10" s="302">
        <f>-'Produits &amp; Charges Pôle Santé'!L129</f>
        <v>0</v>
      </c>
      <c r="L10" s="302">
        <f>-'Produits &amp; Charges Pôle Santé'!M129</f>
        <v>0</v>
      </c>
      <c r="M10" s="302">
        <f>-'Produits &amp; Charges Pôle Santé'!N129</f>
        <v>0</v>
      </c>
      <c r="N10" s="302">
        <f>-'Produits &amp; Charges Pôle Santé'!O129</f>
        <v>0</v>
      </c>
      <c r="O10" s="302">
        <f>-'Produits &amp; Charges Pôle Santé'!P129</f>
        <v>0</v>
      </c>
      <c r="P10" s="302">
        <f>-'Produits &amp; Charges Pôle Santé'!Q129</f>
        <v>0</v>
      </c>
      <c r="Q10" s="302">
        <f>-'Produits &amp; Charges Pôle Santé'!R129</f>
        <v>0</v>
      </c>
      <c r="R10" s="302">
        <f>-'Produits &amp; Charges Pôle Santé'!S129</f>
        <v>0</v>
      </c>
      <c r="S10" s="88">
        <f>-'Produits &amp; Charges Pôle Santé'!T129</f>
        <v>0</v>
      </c>
      <c r="T10" s="302">
        <f>-'Produits &amp; Charges Pôle Santé'!U129</f>
        <v>0</v>
      </c>
      <c r="U10" s="302">
        <f>-'Produits &amp; Charges Pôle Santé'!V129</f>
        <v>0</v>
      </c>
      <c r="V10" s="302">
        <f>-'Produits &amp; Charges Pôle Santé'!W129</f>
        <v>0</v>
      </c>
      <c r="W10" s="302">
        <f>-'Produits &amp; Charges Pôle Santé'!X129</f>
        <v>0</v>
      </c>
      <c r="X10" s="302">
        <f>-'Produits &amp; Charges Pôle Santé'!Y129</f>
        <v>0</v>
      </c>
      <c r="Y10" s="302">
        <f>-'Produits &amp; Charges Pôle Santé'!Z129</f>
        <v>0</v>
      </c>
      <c r="Z10" s="302">
        <f>-'Produits &amp; Charges Pôle Santé'!AA129</f>
        <v>0</v>
      </c>
      <c r="AA10" s="302">
        <f>-'Produits &amp; Charges Pôle Santé'!AB129</f>
        <v>0</v>
      </c>
      <c r="AB10" s="302">
        <f>-'Produits &amp; Charges Pôle Santé'!AC129</f>
        <v>0</v>
      </c>
      <c r="AC10" s="302">
        <f>-'Produits &amp; Charges Pôle Santé'!AD129</f>
        <v>0</v>
      </c>
      <c r="AD10" s="302">
        <f>-'Produits &amp; Charges Pôle Santé'!AE129</f>
        <v>0</v>
      </c>
      <c r="AE10" s="88">
        <f>-'Produits &amp; Charges Pôle Santé'!AF129</f>
        <v>-3474</v>
      </c>
      <c r="AF10" s="302">
        <f>-'Produits &amp; Charges Pôle Santé'!AG129</f>
        <v>-3474</v>
      </c>
      <c r="AG10" s="302">
        <f>-'Produits &amp; Charges Pôle Santé'!AH129</f>
        <v>-3474</v>
      </c>
      <c r="AH10" s="302">
        <f>-'Produits &amp; Charges Pôle Santé'!AI129</f>
        <v>-3474</v>
      </c>
      <c r="AI10" s="302">
        <f>-'Produits &amp; Charges Pôle Santé'!AJ129</f>
        <v>-3474</v>
      </c>
      <c r="AJ10" s="302">
        <f>-'Produits &amp; Charges Pôle Santé'!AK129</f>
        <v>-3474</v>
      </c>
      <c r="AK10" s="302">
        <f>-'Produits &amp; Charges Pôle Santé'!AL129</f>
        <v>-3474</v>
      </c>
      <c r="AL10" s="302">
        <f>-'Produits &amp; Charges Pôle Santé'!AM129</f>
        <v>-3474</v>
      </c>
      <c r="AM10" s="302">
        <f>-'Produits &amp; Charges Pôle Santé'!AN129</f>
        <v>-3474</v>
      </c>
      <c r="AN10" s="302">
        <f>-'Produits &amp; Charges Pôle Santé'!AO129</f>
        <v>-3474</v>
      </c>
      <c r="AO10" s="302">
        <f>-'Produits &amp; Charges Pôle Santé'!AP129</f>
        <v>-3474</v>
      </c>
      <c r="AP10" s="312">
        <f>-'Produits &amp; Charges Pôle Santé'!AQ129</f>
        <v>-3474</v>
      </c>
      <c r="AQ10" s="304"/>
      <c r="AR10" s="304"/>
    </row>
    <row r="11" spans="1:46" s="305" customFormat="1" ht="23" customHeight="1">
      <c r="A11" s="301"/>
      <c r="B11" s="479" t="s">
        <v>40</v>
      </c>
      <c r="C11" s="302">
        <f>G11+H11+I11+J11+K11+L11+M11+N11+O11+P11+Q11+R11</f>
        <v>0</v>
      </c>
      <c r="D11" s="302">
        <f>S11+T11+U11+V11+W11+X11+Y11+Z11+AA11+AB11+AC11+AD11</f>
        <v>-4000</v>
      </c>
      <c r="E11" s="312">
        <f>AE11+AF11+AG11+AH11+AI11+AJ11+AK11+AL11+AM11+AN11+AO11+AP11</f>
        <v>-10000</v>
      </c>
      <c r="F11" s="303"/>
      <c r="G11" s="88">
        <f>-'Produits &amp; Charges Pôle Santé'!H137</f>
        <v>0</v>
      </c>
      <c r="H11" s="302">
        <f>-'Produits &amp; Charges Pôle Santé'!I137</f>
        <v>0</v>
      </c>
      <c r="I11" s="302">
        <f>-'Produits &amp; Charges Pôle Santé'!J137</f>
        <v>0</v>
      </c>
      <c r="J11" s="302">
        <f>-'Produits &amp; Charges Pôle Santé'!K137</f>
        <v>0</v>
      </c>
      <c r="K11" s="302">
        <f>-'Produits &amp; Charges Pôle Santé'!L137</f>
        <v>0</v>
      </c>
      <c r="L11" s="302">
        <f>-'Produits &amp; Charges Pôle Santé'!M137</f>
        <v>0</v>
      </c>
      <c r="M11" s="302">
        <f>-'Produits &amp; Charges Pôle Santé'!N137</f>
        <v>0</v>
      </c>
      <c r="N11" s="302">
        <f>-'Produits &amp; Charges Pôle Santé'!O137</f>
        <v>0</v>
      </c>
      <c r="O11" s="302">
        <f>-'Produits &amp; Charges Pôle Santé'!P137</f>
        <v>0</v>
      </c>
      <c r="P11" s="302">
        <f>-'Produits &amp; Charges Pôle Santé'!Q137</f>
        <v>0</v>
      </c>
      <c r="Q11" s="302">
        <f>-'Produits &amp; Charges Pôle Santé'!R137</f>
        <v>0</v>
      </c>
      <c r="R11" s="302">
        <f>-'Produits &amp; Charges Pôle Santé'!S137</f>
        <v>0</v>
      </c>
      <c r="S11" s="88">
        <f>-'Produits &amp; Charges Pôle Santé'!T137</f>
        <v>0</v>
      </c>
      <c r="T11" s="302">
        <f>-'Produits &amp; Charges Pôle Santé'!U137</f>
        <v>0</v>
      </c>
      <c r="U11" s="302">
        <f>-'Produits &amp; Charges Pôle Santé'!V137</f>
        <v>0</v>
      </c>
      <c r="V11" s="302">
        <f>-'Produits &amp; Charges Pôle Santé'!W137</f>
        <v>0</v>
      </c>
      <c r="W11" s="302">
        <f>-'Produits &amp; Charges Pôle Santé'!X137</f>
        <v>-500</v>
      </c>
      <c r="X11" s="302">
        <f>-'Produits &amp; Charges Pôle Santé'!Y137</f>
        <v>-500</v>
      </c>
      <c r="Y11" s="302">
        <f>-'Produits &amp; Charges Pôle Santé'!Z137</f>
        <v>-500</v>
      </c>
      <c r="Z11" s="302">
        <f>-'Produits &amp; Charges Pôle Santé'!AA137</f>
        <v>-500</v>
      </c>
      <c r="AA11" s="302">
        <f>-'Produits &amp; Charges Pôle Santé'!AB137</f>
        <v>-500</v>
      </c>
      <c r="AB11" s="302">
        <f>-'Produits &amp; Charges Pôle Santé'!AC137</f>
        <v>-500</v>
      </c>
      <c r="AC11" s="302">
        <f>-'Produits &amp; Charges Pôle Santé'!AD137</f>
        <v>-500</v>
      </c>
      <c r="AD11" s="302">
        <f>-'Produits &amp; Charges Pôle Santé'!AE137</f>
        <v>-500</v>
      </c>
      <c r="AE11" s="88">
        <f>-'Produits &amp; Charges Pôle Santé'!AF137</f>
        <v>-833.33333333333337</v>
      </c>
      <c r="AF11" s="302">
        <f>-'Produits &amp; Charges Pôle Santé'!AG137</f>
        <v>-833.33333333333337</v>
      </c>
      <c r="AG11" s="302">
        <f>-'Produits &amp; Charges Pôle Santé'!AH137</f>
        <v>-833.33333333333337</v>
      </c>
      <c r="AH11" s="302">
        <f>-'Produits &amp; Charges Pôle Santé'!AI137</f>
        <v>-833.33333333333337</v>
      </c>
      <c r="AI11" s="302">
        <f>-'Produits &amp; Charges Pôle Santé'!AJ137</f>
        <v>-833.33333333333337</v>
      </c>
      <c r="AJ11" s="302">
        <f>-'Produits &amp; Charges Pôle Santé'!AK137</f>
        <v>-833.33333333333337</v>
      </c>
      <c r="AK11" s="302">
        <f>-'Produits &amp; Charges Pôle Santé'!AL137</f>
        <v>-833.33333333333337</v>
      </c>
      <c r="AL11" s="302">
        <f>-'Produits &amp; Charges Pôle Santé'!AM137</f>
        <v>-833.33333333333337</v>
      </c>
      <c r="AM11" s="302">
        <f>-'Produits &amp; Charges Pôle Santé'!AN137</f>
        <v>-833.33333333333337</v>
      </c>
      <c r="AN11" s="302">
        <f>-'Produits &amp; Charges Pôle Santé'!AO137</f>
        <v>-833.33333333333337</v>
      </c>
      <c r="AO11" s="302">
        <f>-'Produits &amp; Charges Pôle Santé'!AP137</f>
        <v>-833.33333333333337</v>
      </c>
      <c r="AP11" s="312">
        <f>-'Produits &amp; Charges Pôle Santé'!AQ137</f>
        <v>-833.33333333333337</v>
      </c>
      <c r="AQ11" s="304"/>
      <c r="AR11" s="304"/>
    </row>
    <row r="12" spans="1:46" ht="23" customHeight="1">
      <c r="A12" s="593">
        <v>3</v>
      </c>
      <c r="B12" s="69" t="s">
        <v>8</v>
      </c>
      <c r="C12" s="71">
        <f>G12+H12+I12+J12+K12+L12+M12+N12+O12+P12+Q12+R12</f>
        <v>0</v>
      </c>
      <c r="D12" s="71">
        <f>S12+T12+U12+V12+W12+X12+Y12+Z12+AA12+AB12+AC12+AD12</f>
        <v>43539.733333333337</v>
      </c>
      <c r="E12" s="70">
        <f>AE12+AF12+AG12+AH12+AI12+AJ12+AK12+AL12+AM12+AN12+AO12+AP12</f>
        <v>171192.2</v>
      </c>
      <c r="F12" s="73"/>
      <c r="G12" s="71">
        <f t="shared" ref="G12:AP12" si="14">G7+SUM(G9:G11)</f>
        <v>0</v>
      </c>
      <c r="H12" s="71">
        <f t="shared" si="14"/>
        <v>0</v>
      </c>
      <c r="I12" s="71">
        <f t="shared" si="14"/>
        <v>0</v>
      </c>
      <c r="J12" s="71">
        <f t="shared" si="14"/>
        <v>0</v>
      </c>
      <c r="K12" s="71">
        <f t="shared" si="14"/>
        <v>0</v>
      </c>
      <c r="L12" s="71">
        <f t="shared" si="14"/>
        <v>0</v>
      </c>
      <c r="M12" s="71">
        <f t="shared" si="14"/>
        <v>0</v>
      </c>
      <c r="N12" s="71">
        <f t="shared" si="14"/>
        <v>0</v>
      </c>
      <c r="O12" s="71">
        <f t="shared" si="14"/>
        <v>0</v>
      </c>
      <c r="P12" s="71">
        <f t="shared" si="14"/>
        <v>0</v>
      </c>
      <c r="Q12" s="71">
        <f t="shared" si="14"/>
        <v>0</v>
      </c>
      <c r="R12" s="71">
        <f t="shared" si="14"/>
        <v>0</v>
      </c>
      <c r="S12" s="71">
        <f t="shared" si="14"/>
        <v>0</v>
      </c>
      <c r="T12" s="71">
        <f t="shared" si="14"/>
        <v>0</v>
      </c>
      <c r="U12" s="71">
        <f t="shared" si="14"/>
        <v>-6344</v>
      </c>
      <c r="V12" s="71">
        <f t="shared" si="14"/>
        <v>-3344</v>
      </c>
      <c r="W12" s="71">
        <f t="shared" si="14"/>
        <v>2516.4666666666653</v>
      </c>
      <c r="X12" s="71">
        <f t="shared" si="14"/>
        <v>3716.4666666666653</v>
      </c>
      <c r="Y12" s="71">
        <f t="shared" si="14"/>
        <v>5774.4666666666653</v>
      </c>
      <c r="Z12" s="71">
        <f t="shared" si="14"/>
        <v>5774.4666666666653</v>
      </c>
      <c r="AA12" s="71">
        <f t="shared" si="14"/>
        <v>7832.466666666669</v>
      </c>
      <c r="AB12" s="71">
        <f t="shared" si="14"/>
        <v>7832.466666666669</v>
      </c>
      <c r="AC12" s="71">
        <f t="shared" si="14"/>
        <v>9890.466666666669</v>
      </c>
      <c r="AD12" s="71">
        <f t="shared" si="14"/>
        <v>9890.466666666669</v>
      </c>
      <c r="AE12" s="71">
        <f t="shared" si="14"/>
        <v>8674.5166666666646</v>
      </c>
      <c r="AF12" s="71">
        <f t="shared" si="14"/>
        <v>8974.5166666666646</v>
      </c>
      <c r="AG12" s="71">
        <f t="shared" si="14"/>
        <v>11032.516666666665</v>
      </c>
      <c r="AH12" s="71">
        <f t="shared" si="14"/>
        <v>11032.516666666665</v>
      </c>
      <c r="AI12" s="71">
        <f t="shared" si="14"/>
        <v>13090.516666666665</v>
      </c>
      <c r="AJ12" s="71">
        <f t="shared" si="14"/>
        <v>13090.516666666665</v>
      </c>
      <c r="AK12" s="71">
        <f t="shared" si="14"/>
        <v>15148.516666666672</v>
      </c>
      <c r="AL12" s="71">
        <f t="shared" si="14"/>
        <v>15148.516666666672</v>
      </c>
      <c r="AM12" s="71">
        <f t="shared" si="14"/>
        <v>17206.51666666667</v>
      </c>
      <c r="AN12" s="71">
        <f t="shared" si="14"/>
        <v>17206.51666666667</v>
      </c>
      <c r="AO12" s="71">
        <f t="shared" si="14"/>
        <v>19264.51666666667</v>
      </c>
      <c r="AP12" s="70">
        <f t="shared" si="14"/>
        <v>21322.51666666667</v>
      </c>
      <c r="AQ12" s="74"/>
      <c r="AR12" s="74"/>
      <c r="AS12" s="3"/>
      <c r="AT12" s="3"/>
    </row>
    <row r="13" spans="1:46" s="20" customFormat="1" ht="23" customHeight="1">
      <c r="A13" s="594"/>
      <c r="B13" s="75" t="s">
        <v>51</v>
      </c>
      <c r="C13" s="77" t="str">
        <f>IFERROR(C12/C$3,"-")</f>
        <v>-</v>
      </c>
      <c r="D13" s="77">
        <f t="shared" ref="D13:E13" si="15">IFERROR(D12/D$3,"-")</f>
        <v>0.1213887959555407</v>
      </c>
      <c r="E13" s="76">
        <f t="shared" si="15"/>
        <v>0.16472033792300514</v>
      </c>
      <c r="F13" s="79"/>
      <c r="G13" s="77" t="str">
        <f t="shared" ref="G13:AP13" si="16">IFERROR(G12/G$3,"-")</f>
        <v>-</v>
      </c>
      <c r="H13" s="77" t="str">
        <f t="shared" si="16"/>
        <v>-</v>
      </c>
      <c r="I13" s="77" t="str">
        <f t="shared" si="16"/>
        <v>-</v>
      </c>
      <c r="J13" s="77" t="str">
        <f t="shared" si="16"/>
        <v>-</v>
      </c>
      <c r="K13" s="77" t="str">
        <f t="shared" si="16"/>
        <v>-</v>
      </c>
      <c r="L13" s="77" t="str">
        <f t="shared" si="16"/>
        <v>-</v>
      </c>
      <c r="M13" s="77" t="str">
        <f t="shared" si="16"/>
        <v>-</v>
      </c>
      <c r="N13" s="77" t="str">
        <f t="shared" si="16"/>
        <v>-</v>
      </c>
      <c r="O13" s="77" t="str">
        <f t="shared" si="16"/>
        <v>-</v>
      </c>
      <c r="P13" s="77" t="str">
        <f t="shared" si="16"/>
        <v>-</v>
      </c>
      <c r="Q13" s="77" t="str">
        <f t="shared" si="16"/>
        <v>-</v>
      </c>
      <c r="R13" s="77" t="str">
        <f t="shared" si="16"/>
        <v>-</v>
      </c>
      <c r="S13" s="77" t="str">
        <f t="shared" si="16"/>
        <v>-</v>
      </c>
      <c r="T13" s="77" t="str">
        <f t="shared" si="16"/>
        <v>-</v>
      </c>
      <c r="U13" s="77" t="str">
        <f t="shared" si="16"/>
        <v>-</v>
      </c>
      <c r="V13" s="77" t="str">
        <f t="shared" si="16"/>
        <v>-</v>
      </c>
      <c r="W13" s="77">
        <f t="shared" si="16"/>
        <v>7.4429655920339108E-2</v>
      </c>
      <c r="X13" s="77">
        <f t="shared" si="16"/>
        <v>0.10992211377304541</v>
      </c>
      <c r="Y13" s="77">
        <f t="shared" si="16"/>
        <v>0.1402931648850016</v>
      </c>
      <c r="Z13" s="77">
        <f t="shared" si="16"/>
        <v>0.1402931648850016</v>
      </c>
      <c r="AA13" s="77">
        <f t="shared" si="16"/>
        <v>0.16146086717515293</v>
      </c>
      <c r="AB13" s="77">
        <f t="shared" si="16"/>
        <v>0.16146086717515293</v>
      </c>
      <c r="AC13" s="77">
        <f t="shared" si="16"/>
        <v>0.17705812149421177</v>
      </c>
      <c r="AD13" s="77">
        <f t="shared" si="16"/>
        <v>0.17705812149421177</v>
      </c>
      <c r="AE13" s="77">
        <f t="shared" si="16"/>
        <v>0.12828329882677705</v>
      </c>
      <c r="AF13" s="77">
        <f t="shared" si="16"/>
        <v>0.13271985605836534</v>
      </c>
      <c r="AG13" s="77">
        <f t="shared" si="16"/>
        <v>0.14715908585656481</v>
      </c>
      <c r="AH13" s="77">
        <f t="shared" si="16"/>
        <v>0.14715908585656481</v>
      </c>
      <c r="AI13" s="77">
        <f t="shared" si="16"/>
        <v>0.15901988176222867</v>
      </c>
      <c r="AJ13" s="77">
        <f t="shared" si="16"/>
        <v>0.15901988176222867</v>
      </c>
      <c r="AK13" s="77">
        <f t="shared" si="16"/>
        <v>0.16893628489647231</v>
      </c>
      <c r="AL13" s="77">
        <f t="shared" si="16"/>
        <v>0.16893628489647231</v>
      </c>
      <c r="AM13" s="77">
        <f t="shared" si="16"/>
        <v>0.17735020270734561</v>
      </c>
      <c r="AN13" s="77">
        <f t="shared" si="16"/>
        <v>0.17735020270734561</v>
      </c>
      <c r="AO13" s="77">
        <f t="shared" si="16"/>
        <v>0.18457906167161703</v>
      </c>
      <c r="AP13" s="76">
        <f t="shared" si="16"/>
        <v>0.19085675498269486</v>
      </c>
      <c r="AQ13" s="80"/>
      <c r="AR13" s="80"/>
    </row>
    <row r="14" spans="1:46" s="24" customFormat="1" ht="23" customHeight="1">
      <c r="A14" s="23"/>
      <c r="B14" s="477" t="s">
        <v>113</v>
      </c>
      <c r="C14" s="302">
        <f t="shared" ref="C14:C19" si="17">G14+H14+I14+J14+K14+L14+M14+N14+O14+P14+Q14+R14</f>
        <v>0</v>
      </c>
      <c r="D14" s="302">
        <f t="shared" ref="D14:D19" si="18">S14+T14+U14+V14+W14+X14+Y14+Z14+AA14+AB14+AC14+AD14</f>
        <v>122207</v>
      </c>
      <c r="E14" s="312">
        <f t="shared" ref="E14:E19" si="19">AE14+AF14+AG14+AH14+AI14+AJ14+AK14+AL14+AM14+AN14+AO14+AP14</f>
        <v>19733</v>
      </c>
      <c r="F14" s="306"/>
      <c r="G14" s="84">
        <f>'Produits &amp; Charges Pôle Santé'!H49</f>
        <v>0</v>
      </c>
      <c r="H14" s="174">
        <f>'Produits &amp; Charges Pôle Santé'!I49</f>
        <v>0</v>
      </c>
      <c r="I14" s="174">
        <f>'Produits &amp; Charges Pôle Santé'!J49</f>
        <v>0</v>
      </c>
      <c r="J14" s="174">
        <f>'Produits &amp; Charges Pôle Santé'!K49</f>
        <v>0</v>
      </c>
      <c r="K14" s="174">
        <f>'Produits &amp; Charges Pôle Santé'!L49</f>
        <v>0</v>
      </c>
      <c r="L14" s="174">
        <f>'Produits &amp; Charges Pôle Santé'!M49</f>
        <v>0</v>
      </c>
      <c r="M14" s="174">
        <f>'Produits &amp; Charges Pôle Santé'!N49</f>
        <v>0</v>
      </c>
      <c r="N14" s="174">
        <f>'Produits &amp; Charges Pôle Santé'!O49</f>
        <v>0</v>
      </c>
      <c r="O14" s="174">
        <f>'Produits &amp; Charges Pôle Santé'!P49</f>
        <v>0</v>
      </c>
      <c r="P14" s="174">
        <f>'Produits &amp; Charges Pôle Santé'!Q49</f>
        <v>0</v>
      </c>
      <c r="Q14" s="174">
        <f>'Produits &amp; Charges Pôle Santé'!R49</f>
        <v>0</v>
      </c>
      <c r="R14" s="174">
        <f>'Produits &amp; Charges Pôle Santé'!S49</f>
        <v>0</v>
      </c>
      <c r="S14" s="84">
        <f>'Produits &amp; Charges Pôle Santé'!T49</f>
        <v>0</v>
      </c>
      <c r="T14" s="174">
        <f>'Produits &amp; Charges Pôle Santé'!U49</f>
        <v>0</v>
      </c>
      <c r="U14" s="174">
        <f>'Produits &amp; Charges Pôle Santé'!V49</f>
        <v>0</v>
      </c>
      <c r="V14" s="174">
        <f>'Produits &amp; Charges Pôle Santé'!W49</f>
        <v>0</v>
      </c>
      <c r="W14" s="174">
        <f>'Produits &amp; Charges Pôle Santé'!X49</f>
        <v>122207</v>
      </c>
      <c r="X14" s="174">
        <f>'Produits &amp; Charges Pôle Santé'!Y49</f>
        <v>0</v>
      </c>
      <c r="Y14" s="174">
        <f>'Produits &amp; Charges Pôle Santé'!Z49</f>
        <v>0</v>
      </c>
      <c r="Z14" s="174">
        <f>'Produits &amp; Charges Pôle Santé'!AA49</f>
        <v>0</v>
      </c>
      <c r="AA14" s="174">
        <f>'Produits &amp; Charges Pôle Santé'!AB49</f>
        <v>0</v>
      </c>
      <c r="AB14" s="174">
        <f>'Produits &amp; Charges Pôle Santé'!AC49</f>
        <v>0</v>
      </c>
      <c r="AC14" s="174">
        <f>'Produits &amp; Charges Pôle Santé'!AD49</f>
        <v>0</v>
      </c>
      <c r="AD14" s="174">
        <f>'Produits &amp; Charges Pôle Santé'!AE49</f>
        <v>0</v>
      </c>
      <c r="AE14" s="84">
        <f>'Produits &amp; Charges Pôle Santé'!AF49</f>
        <v>19733</v>
      </c>
      <c r="AF14" s="174">
        <f>'Produits &amp; Charges Pôle Santé'!AG49</f>
        <v>0</v>
      </c>
      <c r="AG14" s="174">
        <f>'Produits &amp; Charges Pôle Santé'!AH49</f>
        <v>0</v>
      </c>
      <c r="AH14" s="174">
        <f>'Produits &amp; Charges Pôle Santé'!AI49</f>
        <v>0</v>
      </c>
      <c r="AI14" s="174">
        <f>'Produits &amp; Charges Pôle Santé'!AJ49</f>
        <v>0</v>
      </c>
      <c r="AJ14" s="174">
        <f>'Produits &amp; Charges Pôle Santé'!AK49</f>
        <v>0</v>
      </c>
      <c r="AK14" s="174">
        <f>'Produits &amp; Charges Pôle Santé'!AL49</f>
        <v>0</v>
      </c>
      <c r="AL14" s="174">
        <f>'Produits &amp; Charges Pôle Santé'!AM49</f>
        <v>0</v>
      </c>
      <c r="AM14" s="174">
        <f>'Produits &amp; Charges Pôle Santé'!AN49</f>
        <v>0</v>
      </c>
      <c r="AN14" s="174">
        <f>'Produits &amp; Charges Pôle Santé'!AO49</f>
        <v>0</v>
      </c>
      <c r="AO14" s="174">
        <f>'Produits &amp; Charges Pôle Santé'!AP49</f>
        <v>0</v>
      </c>
      <c r="AP14" s="474">
        <f>'Produits &amp; Charges Pôle Santé'!AQ49</f>
        <v>0</v>
      </c>
      <c r="AQ14" s="113"/>
      <c r="AR14" s="113"/>
    </row>
    <row r="15" spans="1:46" s="24" customFormat="1" ht="23" customHeight="1">
      <c r="A15" s="23"/>
      <c r="B15" s="478" t="s">
        <v>104</v>
      </c>
      <c r="C15" s="302">
        <f t="shared" si="17"/>
        <v>0</v>
      </c>
      <c r="D15" s="302">
        <f t="shared" si="18"/>
        <v>-12721.499999999998</v>
      </c>
      <c r="E15" s="312">
        <f t="shared" si="19"/>
        <v>-15265.799999999997</v>
      </c>
      <c r="F15" s="306"/>
      <c r="G15" s="84">
        <f>-'Produits &amp; Charges Pôle Santé'!H194</f>
        <v>0</v>
      </c>
      <c r="H15" s="174">
        <f>-'Produits &amp; Charges Pôle Santé'!I194</f>
        <v>0</v>
      </c>
      <c r="I15" s="174">
        <f>-'Produits &amp; Charges Pôle Santé'!J194</f>
        <v>0</v>
      </c>
      <c r="J15" s="174">
        <f>-'Produits &amp; Charges Pôle Santé'!K194</f>
        <v>0</v>
      </c>
      <c r="K15" s="174">
        <f>-'Produits &amp; Charges Pôle Santé'!L194</f>
        <v>0</v>
      </c>
      <c r="L15" s="174">
        <f>-'Produits &amp; Charges Pôle Santé'!M194</f>
        <v>0</v>
      </c>
      <c r="M15" s="174">
        <f>-'Produits &amp; Charges Pôle Santé'!N194</f>
        <v>0</v>
      </c>
      <c r="N15" s="174">
        <f>-'Produits &amp; Charges Pôle Santé'!O194</f>
        <v>0</v>
      </c>
      <c r="O15" s="174">
        <f>-'Produits &amp; Charges Pôle Santé'!P194</f>
        <v>0</v>
      </c>
      <c r="P15" s="174">
        <f>-'Produits &amp; Charges Pôle Santé'!Q194</f>
        <v>0</v>
      </c>
      <c r="Q15" s="174">
        <f>-'Produits &amp; Charges Pôle Santé'!R194</f>
        <v>0</v>
      </c>
      <c r="R15" s="174">
        <f>-'Produits &amp; Charges Pôle Santé'!S194</f>
        <v>0</v>
      </c>
      <c r="S15" s="84">
        <f>-'Produits &amp; Charges Pôle Santé'!T194</f>
        <v>0</v>
      </c>
      <c r="T15" s="174">
        <f>-'Produits &amp; Charges Pôle Santé'!U194</f>
        <v>0</v>
      </c>
      <c r="U15" s="174">
        <f>-'Produits &amp; Charges Pôle Santé'!V194</f>
        <v>-1272.1500000000001</v>
      </c>
      <c r="V15" s="174">
        <f>-'Produits &amp; Charges Pôle Santé'!W194</f>
        <v>-1272.1500000000001</v>
      </c>
      <c r="W15" s="174">
        <f>-'Produits &amp; Charges Pôle Santé'!X194</f>
        <v>-1272.1500000000001</v>
      </c>
      <c r="X15" s="174">
        <f>-'Produits &amp; Charges Pôle Santé'!Y194</f>
        <v>-1272.1500000000001</v>
      </c>
      <c r="Y15" s="174">
        <f>-'Produits &amp; Charges Pôle Santé'!Z194</f>
        <v>-1272.1500000000001</v>
      </c>
      <c r="Z15" s="174">
        <f>-'Produits &amp; Charges Pôle Santé'!AA194</f>
        <v>-1272.1500000000001</v>
      </c>
      <c r="AA15" s="174">
        <f>-'Produits &amp; Charges Pôle Santé'!AB194</f>
        <v>-1272.1500000000001</v>
      </c>
      <c r="AB15" s="174">
        <f>-'Produits &amp; Charges Pôle Santé'!AC194</f>
        <v>-1272.1500000000001</v>
      </c>
      <c r="AC15" s="174">
        <f>-'Produits &amp; Charges Pôle Santé'!AD194</f>
        <v>-1272.1500000000001</v>
      </c>
      <c r="AD15" s="174">
        <f>-'Produits &amp; Charges Pôle Santé'!AE194</f>
        <v>-1272.1500000000001</v>
      </c>
      <c r="AE15" s="84">
        <f>-'Produits &amp; Charges Pôle Santé'!AF194</f>
        <v>-1272.1500000000001</v>
      </c>
      <c r="AF15" s="174">
        <f>-'Produits &amp; Charges Pôle Santé'!AG194</f>
        <v>-1272.1500000000001</v>
      </c>
      <c r="AG15" s="174">
        <f>-'Produits &amp; Charges Pôle Santé'!AH194</f>
        <v>-1272.1500000000001</v>
      </c>
      <c r="AH15" s="174">
        <f>-'Produits &amp; Charges Pôle Santé'!AI194</f>
        <v>-1272.1500000000001</v>
      </c>
      <c r="AI15" s="174">
        <f>-'Produits &amp; Charges Pôle Santé'!AJ194</f>
        <v>-1272.1500000000001</v>
      </c>
      <c r="AJ15" s="174">
        <f>-'Produits &amp; Charges Pôle Santé'!AK194</f>
        <v>-1272.1500000000001</v>
      </c>
      <c r="AK15" s="174">
        <f>-'Produits &amp; Charges Pôle Santé'!AL194</f>
        <v>-1272.1500000000001</v>
      </c>
      <c r="AL15" s="174">
        <f>-'Produits &amp; Charges Pôle Santé'!AM194</f>
        <v>-1272.1500000000001</v>
      </c>
      <c r="AM15" s="174">
        <f>-'Produits &amp; Charges Pôle Santé'!AN194</f>
        <v>-1272.1500000000001</v>
      </c>
      <c r="AN15" s="174">
        <f>-'Produits &amp; Charges Pôle Santé'!AO194</f>
        <v>-1272.1500000000001</v>
      </c>
      <c r="AO15" s="174">
        <f>-'Produits &amp; Charges Pôle Santé'!AP194</f>
        <v>-1272.1500000000001</v>
      </c>
      <c r="AP15" s="313">
        <f>-'Produits &amp; Charges Pôle Santé'!AQ194</f>
        <v>-1272.1500000000001</v>
      </c>
      <c r="AQ15" s="113"/>
      <c r="AR15" s="113"/>
    </row>
    <row r="16" spans="1:46" s="305" customFormat="1" ht="23" customHeight="1" outlineLevel="1">
      <c r="A16" s="301"/>
      <c r="B16" s="478" t="s">
        <v>105</v>
      </c>
      <c r="C16" s="302">
        <f t="shared" si="17"/>
        <v>0</v>
      </c>
      <c r="D16" s="302">
        <f t="shared" si="18"/>
        <v>0</v>
      </c>
      <c r="E16" s="312">
        <f t="shared" si="19"/>
        <v>0</v>
      </c>
      <c r="F16" s="303"/>
      <c r="G16" s="88">
        <v>0</v>
      </c>
      <c r="H16" s="302">
        <v>0</v>
      </c>
      <c r="I16" s="302">
        <v>0</v>
      </c>
      <c r="J16" s="302">
        <v>0</v>
      </c>
      <c r="K16" s="302">
        <v>0</v>
      </c>
      <c r="L16" s="302">
        <v>0</v>
      </c>
      <c r="M16" s="302">
        <v>0</v>
      </c>
      <c r="N16" s="302">
        <v>0</v>
      </c>
      <c r="O16" s="302">
        <v>0</v>
      </c>
      <c r="P16" s="302">
        <v>0</v>
      </c>
      <c r="Q16" s="302">
        <v>0</v>
      </c>
      <c r="R16" s="302">
        <v>0</v>
      </c>
      <c r="S16" s="88">
        <v>0</v>
      </c>
      <c r="T16" s="302">
        <v>0</v>
      </c>
      <c r="U16" s="302">
        <v>0</v>
      </c>
      <c r="V16" s="302">
        <v>0</v>
      </c>
      <c r="W16" s="302">
        <v>0</v>
      </c>
      <c r="X16" s="302">
        <v>0</v>
      </c>
      <c r="Y16" s="302">
        <v>0</v>
      </c>
      <c r="Z16" s="302">
        <v>0</v>
      </c>
      <c r="AA16" s="302">
        <v>0</v>
      </c>
      <c r="AB16" s="302">
        <v>0</v>
      </c>
      <c r="AC16" s="302">
        <v>0</v>
      </c>
      <c r="AD16" s="302">
        <v>0</v>
      </c>
      <c r="AE16" s="88">
        <v>0</v>
      </c>
      <c r="AF16" s="302">
        <v>0</v>
      </c>
      <c r="AG16" s="302">
        <v>0</v>
      </c>
      <c r="AH16" s="302">
        <v>0</v>
      </c>
      <c r="AI16" s="302">
        <v>0</v>
      </c>
      <c r="AJ16" s="302">
        <v>0</v>
      </c>
      <c r="AK16" s="302">
        <v>0</v>
      </c>
      <c r="AL16" s="302">
        <v>0</v>
      </c>
      <c r="AM16" s="302">
        <v>0</v>
      </c>
      <c r="AN16" s="302">
        <v>0</v>
      </c>
      <c r="AO16" s="302">
        <v>0</v>
      </c>
      <c r="AP16" s="312">
        <v>0</v>
      </c>
      <c r="AQ16" s="304"/>
      <c r="AR16" s="304"/>
    </row>
    <row r="17" spans="1:46" s="305" customFormat="1" ht="23" customHeight="1">
      <c r="A17" s="301"/>
      <c r="B17" s="478" t="s">
        <v>106</v>
      </c>
      <c r="C17" s="302">
        <f t="shared" si="17"/>
        <v>0</v>
      </c>
      <c r="D17" s="302">
        <f t="shared" si="18"/>
        <v>0</v>
      </c>
      <c r="E17" s="312">
        <f t="shared" si="19"/>
        <v>3000</v>
      </c>
      <c r="F17" s="303"/>
      <c r="G17" s="88">
        <f>'Produits &amp; Charges Pôle Santé'!H57</f>
        <v>0</v>
      </c>
      <c r="H17" s="302">
        <f>'Produits &amp; Charges Pôle Santé'!I57</f>
        <v>0</v>
      </c>
      <c r="I17" s="302">
        <f>'Produits &amp; Charges Pôle Santé'!J57</f>
        <v>0</v>
      </c>
      <c r="J17" s="302">
        <f>'Produits &amp; Charges Pôle Santé'!K57</f>
        <v>0</v>
      </c>
      <c r="K17" s="302">
        <f>'Produits &amp; Charges Pôle Santé'!L57</f>
        <v>0</v>
      </c>
      <c r="L17" s="302">
        <f>'Produits &amp; Charges Pôle Santé'!M57</f>
        <v>0</v>
      </c>
      <c r="M17" s="302">
        <f>'Produits &amp; Charges Pôle Santé'!N57</f>
        <v>0</v>
      </c>
      <c r="N17" s="302">
        <f>'Produits &amp; Charges Pôle Santé'!O57</f>
        <v>0</v>
      </c>
      <c r="O17" s="302">
        <f>'Produits &amp; Charges Pôle Santé'!P57</f>
        <v>0</v>
      </c>
      <c r="P17" s="302">
        <f>'Produits &amp; Charges Pôle Santé'!Q57</f>
        <v>0</v>
      </c>
      <c r="Q17" s="302">
        <f>'Produits &amp; Charges Pôle Santé'!R57</f>
        <v>0</v>
      </c>
      <c r="R17" s="302">
        <f>'Produits &amp; Charges Pôle Santé'!S57</f>
        <v>0</v>
      </c>
      <c r="S17" s="88">
        <f>'Produits &amp; Charges Pôle Santé'!T57</f>
        <v>0</v>
      </c>
      <c r="T17" s="302">
        <f>'Produits &amp; Charges Pôle Santé'!U57</f>
        <v>0</v>
      </c>
      <c r="U17" s="302">
        <f>'Produits &amp; Charges Pôle Santé'!V57</f>
        <v>0</v>
      </c>
      <c r="V17" s="302">
        <f>'Produits &amp; Charges Pôle Santé'!W57</f>
        <v>0</v>
      </c>
      <c r="W17" s="302">
        <f>'Produits &amp; Charges Pôle Santé'!X57</f>
        <v>0</v>
      </c>
      <c r="X17" s="302">
        <f>'Produits &amp; Charges Pôle Santé'!Y57</f>
        <v>0</v>
      </c>
      <c r="Y17" s="302">
        <f>'Produits &amp; Charges Pôle Santé'!Z57</f>
        <v>0</v>
      </c>
      <c r="Z17" s="302">
        <f>'Produits &amp; Charges Pôle Santé'!AA57</f>
        <v>0</v>
      </c>
      <c r="AA17" s="302">
        <f>'Produits &amp; Charges Pôle Santé'!AB57</f>
        <v>0</v>
      </c>
      <c r="AB17" s="302">
        <f>'Produits &amp; Charges Pôle Santé'!AC57</f>
        <v>0</v>
      </c>
      <c r="AC17" s="302">
        <f>'Produits &amp; Charges Pôle Santé'!AD57</f>
        <v>0</v>
      </c>
      <c r="AD17" s="302">
        <f>'Produits &amp; Charges Pôle Santé'!AE57</f>
        <v>0</v>
      </c>
      <c r="AE17" s="88">
        <f>'Produits &amp; Charges Pôle Santé'!AF57</f>
        <v>3000</v>
      </c>
      <c r="AF17" s="302">
        <f>'Produits &amp; Charges Pôle Santé'!AG57</f>
        <v>0</v>
      </c>
      <c r="AG17" s="302">
        <f>'Produits &amp; Charges Pôle Santé'!AH57</f>
        <v>0</v>
      </c>
      <c r="AH17" s="302">
        <f>'Produits &amp; Charges Pôle Santé'!AI57</f>
        <v>0</v>
      </c>
      <c r="AI17" s="302">
        <f>'Produits &amp; Charges Pôle Santé'!AJ57</f>
        <v>0</v>
      </c>
      <c r="AJ17" s="302">
        <f>'Produits &amp; Charges Pôle Santé'!AK57</f>
        <v>0</v>
      </c>
      <c r="AK17" s="302">
        <f>'Produits &amp; Charges Pôle Santé'!AL57</f>
        <v>0</v>
      </c>
      <c r="AL17" s="302">
        <f>'Produits &amp; Charges Pôle Santé'!AM57</f>
        <v>0</v>
      </c>
      <c r="AM17" s="302">
        <f>'Produits &amp; Charges Pôle Santé'!AN57</f>
        <v>0</v>
      </c>
      <c r="AN17" s="302">
        <f>'Produits &amp; Charges Pôle Santé'!AO57</f>
        <v>0</v>
      </c>
      <c r="AO17" s="302">
        <f>'Produits &amp; Charges Pôle Santé'!AP57</f>
        <v>0</v>
      </c>
      <c r="AP17" s="312">
        <f>'Produits &amp; Charges Pôle Santé'!AQ57</f>
        <v>0</v>
      </c>
      <c r="AQ17" s="304"/>
      <c r="AR17" s="304"/>
    </row>
    <row r="18" spans="1:46" s="305" customFormat="1" ht="23" customHeight="1" outlineLevel="1">
      <c r="A18" s="301"/>
      <c r="B18" s="479" t="s">
        <v>110</v>
      </c>
      <c r="C18" s="302">
        <f t="shared" si="17"/>
        <v>0</v>
      </c>
      <c r="D18" s="302">
        <f t="shared" si="18"/>
        <v>0</v>
      </c>
      <c r="E18" s="312">
        <f t="shared" si="19"/>
        <v>0</v>
      </c>
      <c r="F18" s="303"/>
      <c r="G18" s="88">
        <v>0</v>
      </c>
      <c r="H18" s="302">
        <v>0</v>
      </c>
      <c r="I18" s="302">
        <v>0</v>
      </c>
      <c r="J18" s="302">
        <v>0</v>
      </c>
      <c r="K18" s="302">
        <v>0</v>
      </c>
      <c r="L18" s="302">
        <v>0</v>
      </c>
      <c r="M18" s="302">
        <v>0</v>
      </c>
      <c r="N18" s="302">
        <v>0</v>
      </c>
      <c r="O18" s="302">
        <v>0</v>
      </c>
      <c r="P18" s="302">
        <v>0</v>
      </c>
      <c r="Q18" s="302">
        <v>0</v>
      </c>
      <c r="R18" s="302">
        <v>0</v>
      </c>
      <c r="S18" s="88">
        <v>0</v>
      </c>
      <c r="T18" s="302">
        <v>0</v>
      </c>
      <c r="U18" s="302">
        <v>0</v>
      </c>
      <c r="V18" s="302">
        <v>0</v>
      </c>
      <c r="W18" s="302">
        <v>0</v>
      </c>
      <c r="X18" s="302">
        <v>0</v>
      </c>
      <c r="Y18" s="302">
        <v>0</v>
      </c>
      <c r="Z18" s="302">
        <v>0</v>
      </c>
      <c r="AA18" s="302">
        <v>0</v>
      </c>
      <c r="AB18" s="302">
        <v>0</v>
      </c>
      <c r="AC18" s="302">
        <v>0</v>
      </c>
      <c r="AD18" s="302">
        <v>0</v>
      </c>
      <c r="AE18" s="88">
        <v>0</v>
      </c>
      <c r="AF18" s="302">
        <v>0</v>
      </c>
      <c r="AG18" s="302">
        <v>0</v>
      </c>
      <c r="AH18" s="302">
        <v>0</v>
      </c>
      <c r="AI18" s="302">
        <v>0</v>
      </c>
      <c r="AJ18" s="302">
        <v>0</v>
      </c>
      <c r="AK18" s="302">
        <v>0</v>
      </c>
      <c r="AL18" s="302">
        <v>0</v>
      </c>
      <c r="AM18" s="302">
        <v>0</v>
      </c>
      <c r="AN18" s="302">
        <v>0</v>
      </c>
      <c r="AO18" s="302">
        <v>0</v>
      </c>
      <c r="AP18" s="324">
        <v>0</v>
      </c>
      <c r="AQ18" s="304"/>
      <c r="AR18" s="304"/>
    </row>
    <row r="19" spans="1:46" ht="23" customHeight="1">
      <c r="A19" s="593">
        <v>4</v>
      </c>
      <c r="B19" s="69" t="s">
        <v>85</v>
      </c>
      <c r="C19" s="71">
        <f t="shared" si="17"/>
        <v>0</v>
      </c>
      <c r="D19" s="71">
        <f t="shared" si="18"/>
        <v>153025.23333333337</v>
      </c>
      <c r="E19" s="70">
        <f t="shared" si="19"/>
        <v>178659.40000000002</v>
      </c>
      <c r="F19" s="73"/>
      <c r="G19" s="71">
        <f>G12+SUM(G14:G18)</f>
        <v>0</v>
      </c>
      <c r="H19" s="71">
        <f t="shared" ref="H19:AP19" si="20">H12+SUM(H14:H18)</f>
        <v>0</v>
      </c>
      <c r="I19" s="71">
        <f t="shared" si="20"/>
        <v>0</v>
      </c>
      <c r="J19" s="71">
        <f t="shared" si="20"/>
        <v>0</v>
      </c>
      <c r="K19" s="71">
        <f t="shared" si="20"/>
        <v>0</v>
      </c>
      <c r="L19" s="71">
        <f t="shared" si="20"/>
        <v>0</v>
      </c>
      <c r="M19" s="71">
        <f t="shared" si="20"/>
        <v>0</v>
      </c>
      <c r="N19" s="71">
        <f t="shared" si="20"/>
        <v>0</v>
      </c>
      <c r="O19" s="71">
        <f t="shared" si="20"/>
        <v>0</v>
      </c>
      <c r="P19" s="71">
        <f t="shared" si="20"/>
        <v>0</v>
      </c>
      <c r="Q19" s="71">
        <f t="shared" si="20"/>
        <v>0</v>
      </c>
      <c r="R19" s="71">
        <f t="shared" si="20"/>
        <v>0</v>
      </c>
      <c r="S19" s="71">
        <f t="shared" si="20"/>
        <v>0</v>
      </c>
      <c r="T19" s="71">
        <f>T12+SUM(T14:T18)</f>
        <v>0</v>
      </c>
      <c r="U19" s="71">
        <f t="shared" si="20"/>
        <v>-7616.15</v>
      </c>
      <c r="V19" s="71">
        <f t="shared" si="20"/>
        <v>-4616.1499999999996</v>
      </c>
      <c r="W19" s="71">
        <f t="shared" si="20"/>
        <v>123451.31666666667</v>
      </c>
      <c r="X19" s="71">
        <f t="shared" si="20"/>
        <v>2444.3166666666652</v>
      </c>
      <c r="Y19" s="71">
        <f t="shared" si="20"/>
        <v>4502.3166666666657</v>
      </c>
      <c r="Z19" s="71">
        <f t="shared" si="20"/>
        <v>4502.3166666666657</v>
      </c>
      <c r="AA19" s="71">
        <f t="shared" si="20"/>
        <v>6560.3166666666693</v>
      </c>
      <c r="AB19" s="71">
        <f t="shared" si="20"/>
        <v>6560.3166666666693</v>
      </c>
      <c r="AC19" s="71">
        <f t="shared" si="20"/>
        <v>8618.3166666666693</v>
      </c>
      <c r="AD19" s="71">
        <f t="shared" si="20"/>
        <v>8618.3166666666693</v>
      </c>
      <c r="AE19" s="71">
        <f>AE12+SUM(AE14:AE18)</f>
        <v>30135.366666666661</v>
      </c>
      <c r="AF19" s="71">
        <f t="shared" si="20"/>
        <v>7702.366666666665</v>
      </c>
      <c r="AG19" s="71">
        <f t="shared" si="20"/>
        <v>9760.366666666665</v>
      </c>
      <c r="AH19" s="71">
        <f t="shared" si="20"/>
        <v>9760.366666666665</v>
      </c>
      <c r="AI19" s="71">
        <f t="shared" si="20"/>
        <v>11818.366666666665</v>
      </c>
      <c r="AJ19" s="71">
        <f t="shared" si="20"/>
        <v>11818.366666666665</v>
      </c>
      <c r="AK19" s="71">
        <f t="shared" si="20"/>
        <v>13876.366666666672</v>
      </c>
      <c r="AL19" s="71">
        <f t="shared" si="20"/>
        <v>13876.366666666672</v>
      </c>
      <c r="AM19" s="71">
        <f t="shared" si="20"/>
        <v>15934.36666666667</v>
      </c>
      <c r="AN19" s="71">
        <f t="shared" si="20"/>
        <v>15934.36666666667</v>
      </c>
      <c r="AO19" s="71">
        <f t="shared" si="20"/>
        <v>17992.366666666669</v>
      </c>
      <c r="AP19" s="70">
        <f t="shared" si="20"/>
        <v>20050.366666666669</v>
      </c>
      <c r="AQ19" s="74"/>
      <c r="AR19" s="74"/>
      <c r="AS19" s="3"/>
      <c r="AT19" s="3"/>
    </row>
    <row r="20" spans="1:46" s="20" customFormat="1" ht="23" customHeight="1">
      <c r="A20" s="594"/>
      <c r="B20" s="75" t="s">
        <v>51</v>
      </c>
      <c r="C20" s="77" t="str">
        <f t="shared" ref="C20:E20" si="21">IFERROR(C19/C$3,"-")</f>
        <v>-</v>
      </c>
      <c r="D20" s="77">
        <f t="shared" si="21"/>
        <v>0.42663441879484043</v>
      </c>
      <c r="E20" s="76">
        <f t="shared" si="21"/>
        <v>0.17190524300243437</v>
      </c>
      <c r="F20" s="79"/>
      <c r="G20" s="77" t="str">
        <f t="shared" ref="G20:AP20" si="22">IFERROR(G19/G$3,"-")</f>
        <v>-</v>
      </c>
      <c r="H20" s="77" t="str">
        <f t="shared" si="22"/>
        <v>-</v>
      </c>
      <c r="I20" s="77" t="str">
        <f t="shared" si="22"/>
        <v>-</v>
      </c>
      <c r="J20" s="77" t="str">
        <f t="shared" si="22"/>
        <v>-</v>
      </c>
      <c r="K20" s="77" t="str">
        <f t="shared" si="22"/>
        <v>-</v>
      </c>
      <c r="L20" s="77" t="str">
        <f t="shared" si="22"/>
        <v>-</v>
      </c>
      <c r="M20" s="77" t="str">
        <f t="shared" si="22"/>
        <v>-</v>
      </c>
      <c r="N20" s="77" t="str">
        <f t="shared" si="22"/>
        <v>-</v>
      </c>
      <c r="O20" s="77" t="str">
        <f t="shared" si="22"/>
        <v>-</v>
      </c>
      <c r="P20" s="77" t="str">
        <f t="shared" si="22"/>
        <v>-</v>
      </c>
      <c r="Q20" s="77" t="str">
        <f t="shared" si="22"/>
        <v>-</v>
      </c>
      <c r="R20" s="77" t="str">
        <f t="shared" si="22"/>
        <v>-</v>
      </c>
      <c r="S20" s="77" t="str">
        <f t="shared" si="22"/>
        <v>-</v>
      </c>
      <c r="T20" s="77" t="str">
        <f t="shared" si="22"/>
        <v>-</v>
      </c>
      <c r="U20" s="77" t="str">
        <f t="shared" si="22"/>
        <v>-</v>
      </c>
      <c r="V20" s="77" t="str">
        <f t="shared" si="22"/>
        <v>-</v>
      </c>
      <c r="W20" s="77">
        <f t="shared" si="22"/>
        <v>3.6513255447106379</v>
      </c>
      <c r="X20" s="77">
        <f t="shared" si="22"/>
        <v>7.2295671891945149E-2</v>
      </c>
      <c r="Y20" s="77">
        <f t="shared" si="22"/>
        <v>0.10938573048266924</v>
      </c>
      <c r="Z20" s="77">
        <f t="shared" si="22"/>
        <v>0.10938573048266924</v>
      </c>
      <c r="AA20" s="77">
        <f t="shared" si="22"/>
        <v>0.13523637737923458</v>
      </c>
      <c r="AB20" s="77">
        <f t="shared" si="22"/>
        <v>0.13523637737923458</v>
      </c>
      <c r="AC20" s="77">
        <f t="shared" si="22"/>
        <v>0.15428422246091425</v>
      </c>
      <c r="AD20" s="77">
        <f t="shared" si="22"/>
        <v>0.15428422246091425</v>
      </c>
      <c r="AE20" s="77">
        <f t="shared" si="22"/>
        <v>0.44565759637188201</v>
      </c>
      <c r="AF20" s="77">
        <f t="shared" si="22"/>
        <v>0.11390663511781522</v>
      </c>
      <c r="AG20" s="77">
        <f t="shared" si="22"/>
        <v>0.13019029834155882</v>
      </c>
      <c r="AH20" s="77">
        <f t="shared" si="22"/>
        <v>0.13019029834155882</v>
      </c>
      <c r="AI20" s="77">
        <f t="shared" si="22"/>
        <v>0.1435661645610625</v>
      </c>
      <c r="AJ20" s="77">
        <f t="shared" si="22"/>
        <v>0.1435661645610625</v>
      </c>
      <c r="AK20" s="77">
        <f t="shared" si="22"/>
        <v>0.15474926582654927</v>
      </c>
      <c r="AL20" s="77">
        <f t="shared" si="22"/>
        <v>0.15474926582654927</v>
      </c>
      <c r="AM20" s="77">
        <f t="shared" si="22"/>
        <v>0.16423795780938641</v>
      </c>
      <c r="AN20" s="77">
        <f t="shared" si="22"/>
        <v>0.16423795780938641</v>
      </c>
      <c r="AO20" s="77">
        <f t="shared" si="22"/>
        <v>0.17239021430168314</v>
      </c>
      <c r="AP20" s="76">
        <f t="shared" si="22"/>
        <v>0.17946980546604607</v>
      </c>
      <c r="AQ20" s="80"/>
      <c r="AR20" s="80"/>
    </row>
    <row r="21" spans="1:46" s="24" customFormat="1" ht="23" customHeight="1" outlineLevel="1">
      <c r="A21" s="23"/>
      <c r="B21" s="482" t="s">
        <v>28</v>
      </c>
      <c r="C21" s="122">
        <f>G21+H21+I21+J21+K21+L21+M21+N21+O21+P21+Q21+R21</f>
        <v>0</v>
      </c>
      <c r="D21" s="122">
        <f>S21+T21+U21+V21+W21+X21+Y21+Z21+AA21+AB21+AC21+AD21</f>
        <v>0</v>
      </c>
      <c r="E21" s="314">
        <f>AE21+AF21+AG21+AH21+AI21+AJ21+AK21+AL21+AM21+AN21+AO21+AP21</f>
        <v>0</v>
      </c>
      <c r="F21" s="114"/>
      <c r="G21" s="95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0</v>
      </c>
      <c r="Q21" s="122">
        <v>0</v>
      </c>
      <c r="R21" s="122">
        <v>0</v>
      </c>
      <c r="S21" s="95">
        <v>0</v>
      </c>
      <c r="T21" s="122">
        <v>0</v>
      </c>
      <c r="U21" s="122">
        <v>0</v>
      </c>
      <c r="V21" s="122">
        <v>0</v>
      </c>
      <c r="W21" s="122">
        <v>0</v>
      </c>
      <c r="X21" s="122">
        <v>0</v>
      </c>
      <c r="Y21" s="122">
        <v>0</v>
      </c>
      <c r="Z21" s="122">
        <v>0</v>
      </c>
      <c r="AA21" s="122">
        <v>0</v>
      </c>
      <c r="AB21" s="122">
        <v>0</v>
      </c>
      <c r="AC21" s="122">
        <v>0</v>
      </c>
      <c r="AD21" s="122">
        <v>0</v>
      </c>
      <c r="AE21" s="95">
        <v>0</v>
      </c>
      <c r="AF21" s="122">
        <v>0</v>
      </c>
      <c r="AG21" s="122">
        <v>0</v>
      </c>
      <c r="AH21" s="122">
        <v>0</v>
      </c>
      <c r="AI21" s="122">
        <v>0</v>
      </c>
      <c r="AJ21" s="122">
        <v>0</v>
      </c>
      <c r="AK21" s="122">
        <v>0</v>
      </c>
      <c r="AL21" s="122">
        <v>0</v>
      </c>
      <c r="AM21" s="122">
        <v>0</v>
      </c>
      <c r="AN21" s="122">
        <v>0</v>
      </c>
      <c r="AO21" s="122">
        <v>0</v>
      </c>
      <c r="AP21" s="314">
        <v>0</v>
      </c>
      <c r="AQ21" s="113"/>
      <c r="AR21" s="113"/>
    </row>
    <row r="22" spans="1:46" s="24" customFormat="1" ht="23" customHeight="1" outlineLevel="1">
      <c r="A22" s="23"/>
      <c r="B22" s="483" t="s">
        <v>4</v>
      </c>
      <c r="C22" s="122">
        <f>G22+H22+I22+J22+K22+L22+M22+N22+O22+P22+Q22+R22</f>
        <v>0</v>
      </c>
      <c r="D22" s="122">
        <f>S22+T22+U22+V22+W22+X22+Y22+Z22+AA22+AB22+AC22+AD22</f>
        <v>0</v>
      </c>
      <c r="E22" s="314">
        <f>AE22+AF22+AG22+AH22+AI22+AJ22+AK22+AL22+AM22+AN22+AO22+AP22</f>
        <v>0</v>
      </c>
      <c r="F22" s="307"/>
      <c r="G22" s="95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95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22">
        <v>0</v>
      </c>
      <c r="AB22" s="122">
        <v>0</v>
      </c>
      <c r="AC22" s="122">
        <v>0</v>
      </c>
      <c r="AD22" s="122">
        <v>0</v>
      </c>
      <c r="AE22" s="95">
        <v>0</v>
      </c>
      <c r="AF22" s="122">
        <v>0</v>
      </c>
      <c r="AG22" s="122">
        <v>0</v>
      </c>
      <c r="AH22" s="122">
        <v>0</v>
      </c>
      <c r="AI22" s="122">
        <v>0</v>
      </c>
      <c r="AJ22" s="122">
        <v>0</v>
      </c>
      <c r="AK22" s="122">
        <v>0</v>
      </c>
      <c r="AL22" s="122">
        <v>0</v>
      </c>
      <c r="AM22" s="122">
        <v>0</v>
      </c>
      <c r="AN22" s="122">
        <v>0</v>
      </c>
      <c r="AO22" s="122">
        <v>0</v>
      </c>
      <c r="AP22" s="314">
        <v>0</v>
      </c>
      <c r="AQ22" s="113"/>
      <c r="AR22" s="113"/>
    </row>
    <row r="23" spans="1:46" s="310" customFormat="1" ht="23" customHeight="1">
      <c r="A23" s="308"/>
      <c r="B23" s="484" t="s">
        <v>9</v>
      </c>
      <c r="C23" s="133">
        <f>C21+C22</f>
        <v>0</v>
      </c>
      <c r="D23" s="133">
        <f t="shared" ref="D23:E23" si="23">D21+D22</f>
        <v>0</v>
      </c>
      <c r="E23" s="132">
        <f t="shared" si="23"/>
        <v>0</v>
      </c>
      <c r="F23" s="134"/>
      <c r="G23" s="102">
        <f t="shared" ref="G23:AP23" si="24">G21+G22</f>
        <v>0</v>
      </c>
      <c r="H23" s="133">
        <f t="shared" si="24"/>
        <v>0</v>
      </c>
      <c r="I23" s="133">
        <f t="shared" si="24"/>
        <v>0</v>
      </c>
      <c r="J23" s="133">
        <f t="shared" si="24"/>
        <v>0</v>
      </c>
      <c r="K23" s="133">
        <f t="shared" si="24"/>
        <v>0</v>
      </c>
      <c r="L23" s="133">
        <f t="shared" si="24"/>
        <v>0</v>
      </c>
      <c r="M23" s="133">
        <f t="shared" si="24"/>
        <v>0</v>
      </c>
      <c r="N23" s="133">
        <f t="shared" si="24"/>
        <v>0</v>
      </c>
      <c r="O23" s="133">
        <f t="shared" si="24"/>
        <v>0</v>
      </c>
      <c r="P23" s="133">
        <f t="shared" si="24"/>
        <v>0</v>
      </c>
      <c r="Q23" s="133">
        <f t="shared" si="24"/>
        <v>0</v>
      </c>
      <c r="R23" s="133">
        <f t="shared" si="24"/>
        <v>0</v>
      </c>
      <c r="S23" s="102">
        <f t="shared" si="24"/>
        <v>0</v>
      </c>
      <c r="T23" s="133">
        <f t="shared" si="24"/>
        <v>0</v>
      </c>
      <c r="U23" s="133">
        <f t="shared" si="24"/>
        <v>0</v>
      </c>
      <c r="V23" s="133">
        <f t="shared" si="24"/>
        <v>0</v>
      </c>
      <c r="W23" s="133">
        <f t="shared" si="24"/>
        <v>0</v>
      </c>
      <c r="X23" s="133">
        <f t="shared" si="24"/>
        <v>0</v>
      </c>
      <c r="Y23" s="133">
        <f t="shared" si="24"/>
        <v>0</v>
      </c>
      <c r="Z23" s="133">
        <f t="shared" si="24"/>
        <v>0</v>
      </c>
      <c r="AA23" s="133">
        <f t="shared" si="24"/>
        <v>0</v>
      </c>
      <c r="AB23" s="133">
        <f t="shared" si="24"/>
        <v>0</v>
      </c>
      <c r="AC23" s="133">
        <f t="shared" si="24"/>
        <v>0</v>
      </c>
      <c r="AD23" s="133">
        <f t="shared" si="24"/>
        <v>0</v>
      </c>
      <c r="AE23" s="102">
        <f t="shared" si="24"/>
        <v>0</v>
      </c>
      <c r="AF23" s="133">
        <f t="shared" si="24"/>
        <v>0</v>
      </c>
      <c r="AG23" s="133">
        <f t="shared" si="24"/>
        <v>0</v>
      </c>
      <c r="AH23" s="133">
        <f t="shared" si="24"/>
        <v>0</v>
      </c>
      <c r="AI23" s="133">
        <f t="shared" si="24"/>
        <v>0</v>
      </c>
      <c r="AJ23" s="133">
        <f t="shared" si="24"/>
        <v>0</v>
      </c>
      <c r="AK23" s="133">
        <f t="shared" si="24"/>
        <v>0</v>
      </c>
      <c r="AL23" s="133">
        <f t="shared" si="24"/>
        <v>0</v>
      </c>
      <c r="AM23" s="133">
        <f t="shared" si="24"/>
        <v>0</v>
      </c>
      <c r="AN23" s="133">
        <f t="shared" si="24"/>
        <v>0</v>
      </c>
      <c r="AO23" s="133">
        <f t="shared" si="24"/>
        <v>0</v>
      </c>
      <c r="AP23" s="132">
        <f t="shared" si="24"/>
        <v>0</v>
      </c>
      <c r="AQ23" s="309"/>
      <c r="AR23" s="309"/>
    </row>
    <row r="24" spans="1:46" ht="23" customHeight="1">
      <c r="A24" s="593">
        <v>5</v>
      </c>
      <c r="B24" s="69" t="s">
        <v>10</v>
      </c>
      <c r="C24" s="71">
        <f>G24+H24+I24+J24+K24+L24+M24+N24+O24+P24+Q24+R24</f>
        <v>0</v>
      </c>
      <c r="D24" s="71">
        <f>S24+T24+U24+V24+W24+X24+Y24+Z24+AA24+AB24+AC24+AD24</f>
        <v>153025.23333333337</v>
      </c>
      <c r="E24" s="70">
        <f>AE24+AF24+AG24+AH24+AI24+AJ24+AK24+AL24+AM24+AN24+AO24+AP24</f>
        <v>178659.40000000002</v>
      </c>
      <c r="F24" s="73"/>
      <c r="G24" s="71">
        <f t="shared" ref="G24:AP24" si="25">G19+G23</f>
        <v>0</v>
      </c>
      <c r="H24" s="71">
        <f t="shared" si="25"/>
        <v>0</v>
      </c>
      <c r="I24" s="71">
        <f t="shared" si="25"/>
        <v>0</v>
      </c>
      <c r="J24" s="71">
        <f t="shared" si="25"/>
        <v>0</v>
      </c>
      <c r="K24" s="71">
        <f t="shared" si="25"/>
        <v>0</v>
      </c>
      <c r="L24" s="71">
        <f t="shared" si="25"/>
        <v>0</v>
      </c>
      <c r="M24" s="71">
        <f t="shared" si="25"/>
        <v>0</v>
      </c>
      <c r="N24" s="71">
        <f t="shared" si="25"/>
        <v>0</v>
      </c>
      <c r="O24" s="71">
        <f t="shared" si="25"/>
        <v>0</v>
      </c>
      <c r="P24" s="71">
        <f t="shared" si="25"/>
        <v>0</v>
      </c>
      <c r="Q24" s="71">
        <f t="shared" si="25"/>
        <v>0</v>
      </c>
      <c r="R24" s="71">
        <f t="shared" si="25"/>
        <v>0</v>
      </c>
      <c r="S24" s="71">
        <f t="shared" si="25"/>
        <v>0</v>
      </c>
      <c r="T24" s="71">
        <f t="shared" si="25"/>
        <v>0</v>
      </c>
      <c r="U24" s="71">
        <f t="shared" si="25"/>
        <v>-7616.15</v>
      </c>
      <c r="V24" s="71">
        <f t="shared" si="25"/>
        <v>-4616.1499999999996</v>
      </c>
      <c r="W24" s="71">
        <f t="shared" si="25"/>
        <v>123451.31666666667</v>
      </c>
      <c r="X24" s="71">
        <f t="shared" si="25"/>
        <v>2444.3166666666652</v>
      </c>
      <c r="Y24" s="71">
        <f t="shared" si="25"/>
        <v>4502.3166666666657</v>
      </c>
      <c r="Z24" s="71">
        <f t="shared" si="25"/>
        <v>4502.3166666666657</v>
      </c>
      <c r="AA24" s="71">
        <f t="shared" si="25"/>
        <v>6560.3166666666693</v>
      </c>
      <c r="AB24" s="71">
        <f t="shared" si="25"/>
        <v>6560.3166666666693</v>
      </c>
      <c r="AC24" s="71">
        <f t="shared" si="25"/>
        <v>8618.3166666666693</v>
      </c>
      <c r="AD24" s="71">
        <f t="shared" si="25"/>
        <v>8618.3166666666693</v>
      </c>
      <c r="AE24" s="71">
        <f t="shared" si="25"/>
        <v>30135.366666666661</v>
      </c>
      <c r="AF24" s="71">
        <f t="shared" si="25"/>
        <v>7702.366666666665</v>
      </c>
      <c r="AG24" s="71">
        <f t="shared" si="25"/>
        <v>9760.366666666665</v>
      </c>
      <c r="AH24" s="71">
        <f t="shared" si="25"/>
        <v>9760.366666666665</v>
      </c>
      <c r="AI24" s="71">
        <f t="shared" si="25"/>
        <v>11818.366666666665</v>
      </c>
      <c r="AJ24" s="71">
        <f t="shared" si="25"/>
        <v>11818.366666666665</v>
      </c>
      <c r="AK24" s="71">
        <f t="shared" si="25"/>
        <v>13876.366666666672</v>
      </c>
      <c r="AL24" s="71">
        <f t="shared" si="25"/>
        <v>13876.366666666672</v>
      </c>
      <c r="AM24" s="71">
        <f t="shared" si="25"/>
        <v>15934.36666666667</v>
      </c>
      <c r="AN24" s="71">
        <f t="shared" si="25"/>
        <v>15934.36666666667</v>
      </c>
      <c r="AO24" s="71">
        <f t="shared" si="25"/>
        <v>17992.366666666669</v>
      </c>
      <c r="AP24" s="70">
        <f t="shared" si="25"/>
        <v>20050.366666666669</v>
      </c>
      <c r="AQ24" s="74"/>
      <c r="AR24" s="74"/>
      <c r="AS24" s="3"/>
      <c r="AT24" s="3"/>
    </row>
    <row r="25" spans="1:46" s="20" customFormat="1" ht="23" customHeight="1">
      <c r="A25" s="594"/>
      <c r="B25" s="75" t="s">
        <v>51</v>
      </c>
      <c r="C25" s="77" t="str">
        <f t="shared" ref="C25:E25" si="26">IFERROR(C24/C$3,"-")</f>
        <v>-</v>
      </c>
      <c r="D25" s="77">
        <f t="shared" si="26"/>
        <v>0.42663441879484043</v>
      </c>
      <c r="E25" s="76">
        <f t="shared" si="26"/>
        <v>0.17190524300243437</v>
      </c>
      <c r="F25" s="79"/>
      <c r="G25" s="77" t="str">
        <f t="shared" ref="G25:AP25" si="27">IFERROR(G24/G$3,"-")</f>
        <v>-</v>
      </c>
      <c r="H25" s="77" t="str">
        <f t="shared" si="27"/>
        <v>-</v>
      </c>
      <c r="I25" s="77" t="str">
        <f t="shared" si="27"/>
        <v>-</v>
      </c>
      <c r="J25" s="77" t="str">
        <f t="shared" si="27"/>
        <v>-</v>
      </c>
      <c r="K25" s="77" t="str">
        <f t="shared" si="27"/>
        <v>-</v>
      </c>
      <c r="L25" s="77" t="str">
        <f t="shared" si="27"/>
        <v>-</v>
      </c>
      <c r="M25" s="77" t="str">
        <f t="shared" si="27"/>
        <v>-</v>
      </c>
      <c r="N25" s="77" t="str">
        <f t="shared" si="27"/>
        <v>-</v>
      </c>
      <c r="O25" s="77" t="str">
        <f t="shared" si="27"/>
        <v>-</v>
      </c>
      <c r="P25" s="77" t="str">
        <f t="shared" si="27"/>
        <v>-</v>
      </c>
      <c r="Q25" s="77" t="str">
        <f t="shared" si="27"/>
        <v>-</v>
      </c>
      <c r="R25" s="77" t="str">
        <f t="shared" si="27"/>
        <v>-</v>
      </c>
      <c r="S25" s="77" t="str">
        <f t="shared" si="27"/>
        <v>-</v>
      </c>
      <c r="T25" s="77" t="str">
        <f t="shared" si="27"/>
        <v>-</v>
      </c>
      <c r="U25" s="77" t="str">
        <f t="shared" si="27"/>
        <v>-</v>
      </c>
      <c r="V25" s="77" t="str">
        <f t="shared" si="27"/>
        <v>-</v>
      </c>
      <c r="W25" s="77">
        <f t="shared" si="27"/>
        <v>3.6513255447106379</v>
      </c>
      <c r="X25" s="77">
        <f t="shared" si="27"/>
        <v>7.2295671891945149E-2</v>
      </c>
      <c r="Y25" s="77">
        <f t="shared" si="27"/>
        <v>0.10938573048266924</v>
      </c>
      <c r="Z25" s="77">
        <f t="shared" si="27"/>
        <v>0.10938573048266924</v>
      </c>
      <c r="AA25" s="77">
        <f t="shared" si="27"/>
        <v>0.13523637737923458</v>
      </c>
      <c r="AB25" s="77">
        <f t="shared" si="27"/>
        <v>0.13523637737923458</v>
      </c>
      <c r="AC25" s="77">
        <f t="shared" si="27"/>
        <v>0.15428422246091425</v>
      </c>
      <c r="AD25" s="77">
        <f t="shared" si="27"/>
        <v>0.15428422246091425</v>
      </c>
      <c r="AE25" s="77">
        <f t="shared" si="27"/>
        <v>0.44565759637188201</v>
      </c>
      <c r="AF25" s="77">
        <f t="shared" si="27"/>
        <v>0.11390663511781522</v>
      </c>
      <c r="AG25" s="77">
        <f t="shared" si="27"/>
        <v>0.13019029834155882</v>
      </c>
      <c r="AH25" s="77">
        <f t="shared" si="27"/>
        <v>0.13019029834155882</v>
      </c>
      <c r="AI25" s="77">
        <f t="shared" si="27"/>
        <v>0.1435661645610625</v>
      </c>
      <c r="AJ25" s="77">
        <f t="shared" si="27"/>
        <v>0.1435661645610625</v>
      </c>
      <c r="AK25" s="77">
        <f t="shared" si="27"/>
        <v>0.15474926582654927</v>
      </c>
      <c r="AL25" s="77">
        <f t="shared" si="27"/>
        <v>0.15474926582654927</v>
      </c>
      <c r="AM25" s="77">
        <f t="shared" si="27"/>
        <v>0.16423795780938641</v>
      </c>
      <c r="AN25" s="77">
        <f t="shared" si="27"/>
        <v>0.16423795780938641</v>
      </c>
      <c r="AO25" s="77">
        <f t="shared" si="27"/>
        <v>0.17239021430168314</v>
      </c>
      <c r="AP25" s="76">
        <f t="shared" si="27"/>
        <v>0.17946980546604607</v>
      </c>
      <c r="AQ25" s="80"/>
      <c r="AR25" s="92"/>
    </row>
    <row r="26" spans="1:46" s="24" customFormat="1" ht="23" customHeight="1" outlineLevel="1">
      <c r="A26" s="23"/>
      <c r="B26" s="485" t="s">
        <v>15</v>
      </c>
      <c r="C26" s="174">
        <f>G26+H26+I26+J26+K26+L26+M26+N26+O26+P26+Q26+R26</f>
        <v>0</v>
      </c>
      <c r="D26" s="174">
        <f>S26+T26+U26+V26+W26+X26+Y26+Z26+AA26+AB26+AC26+AD26</f>
        <v>0</v>
      </c>
      <c r="E26" s="313">
        <f>AE26+AF26+AG26+AH26+AI26+AJ26+AK26+AL26+AM26+AN26+AO26+AP26</f>
        <v>0</v>
      </c>
      <c r="F26" s="311"/>
      <c r="G26" s="8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0</v>
      </c>
      <c r="M26" s="174">
        <v>0</v>
      </c>
      <c r="N26" s="174">
        <v>0</v>
      </c>
      <c r="O26" s="174">
        <v>0</v>
      </c>
      <c r="P26" s="174">
        <v>0</v>
      </c>
      <c r="Q26" s="174">
        <v>0</v>
      </c>
      <c r="R26" s="174">
        <v>0</v>
      </c>
      <c r="S26" s="84">
        <v>0</v>
      </c>
      <c r="T26" s="174">
        <v>0</v>
      </c>
      <c r="U26" s="174">
        <v>0</v>
      </c>
      <c r="V26" s="174">
        <v>0</v>
      </c>
      <c r="W26" s="174">
        <v>0</v>
      </c>
      <c r="X26" s="174">
        <v>0</v>
      </c>
      <c r="Y26" s="174">
        <v>0</v>
      </c>
      <c r="Z26" s="174">
        <v>0</v>
      </c>
      <c r="AA26" s="174">
        <v>0</v>
      </c>
      <c r="AB26" s="174">
        <v>0</v>
      </c>
      <c r="AC26" s="174">
        <v>0</v>
      </c>
      <c r="AD26" s="174">
        <v>0</v>
      </c>
      <c r="AE26" s="84">
        <v>0</v>
      </c>
      <c r="AF26" s="174">
        <v>0</v>
      </c>
      <c r="AG26" s="174">
        <v>0</v>
      </c>
      <c r="AH26" s="174">
        <v>0</v>
      </c>
      <c r="AI26" s="174">
        <v>0</v>
      </c>
      <c r="AJ26" s="174">
        <v>0</v>
      </c>
      <c r="AK26" s="174">
        <v>0</v>
      </c>
      <c r="AL26" s="174">
        <v>0</v>
      </c>
      <c r="AM26" s="174">
        <v>0</v>
      </c>
      <c r="AN26" s="174">
        <v>0</v>
      </c>
      <c r="AO26" s="174">
        <v>0</v>
      </c>
      <c r="AP26" s="313">
        <v>0</v>
      </c>
      <c r="AQ26" s="113"/>
      <c r="AR26" s="113"/>
    </row>
    <row r="27" spans="1:46" s="24" customFormat="1" ht="23" customHeight="1" outlineLevel="1">
      <c r="A27" s="23"/>
      <c r="B27" s="486" t="s">
        <v>6</v>
      </c>
      <c r="C27" s="174">
        <f>G27+H27+I27+J27+K27+L27+M27+N27+O27+P27+Q27+R27</f>
        <v>0</v>
      </c>
      <c r="D27" s="174">
        <f>S27+T27+U27+V27+W27+X27+Y27+Z27+AA27+AB27+AC27+AD27</f>
        <v>0</v>
      </c>
      <c r="E27" s="313">
        <f>AE27+AF27+AG27+AH27+AI27+AJ27+AK27+AL27+AM27+AN27+AO27+AP27</f>
        <v>-3000</v>
      </c>
      <c r="F27" s="311"/>
      <c r="G27" s="84">
        <f>-'Produits &amp; Charges Pôle Santé'!H146</f>
        <v>0</v>
      </c>
      <c r="H27" s="174">
        <f>-'Produits &amp; Charges Pôle Santé'!I146</f>
        <v>0</v>
      </c>
      <c r="I27" s="174">
        <f>-'Produits &amp; Charges Pôle Santé'!J146</f>
        <v>0</v>
      </c>
      <c r="J27" s="174">
        <f>-'Produits &amp; Charges Pôle Santé'!K146</f>
        <v>0</v>
      </c>
      <c r="K27" s="174">
        <f>-'Produits &amp; Charges Pôle Santé'!L146</f>
        <v>0</v>
      </c>
      <c r="L27" s="174">
        <f>-'Produits &amp; Charges Pôle Santé'!M146</f>
        <v>0</v>
      </c>
      <c r="M27" s="174">
        <f>-'Produits &amp; Charges Pôle Santé'!N146</f>
        <v>0</v>
      </c>
      <c r="N27" s="174">
        <f>-'Produits &amp; Charges Pôle Santé'!O146</f>
        <v>0</v>
      </c>
      <c r="O27" s="174">
        <f>-'Produits &amp; Charges Pôle Santé'!P146</f>
        <v>0</v>
      </c>
      <c r="P27" s="174">
        <f>-'Produits &amp; Charges Pôle Santé'!Q146</f>
        <v>0</v>
      </c>
      <c r="Q27" s="174">
        <f>-'Produits &amp; Charges Pôle Santé'!R146</f>
        <v>0</v>
      </c>
      <c r="R27" s="174">
        <f>-'Produits &amp; Charges Pôle Santé'!S146</f>
        <v>0</v>
      </c>
      <c r="S27" s="84">
        <f>-'Produits &amp; Charges Pôle Santé'!T146</f>
        <v>0</v>
      </c>
      <c r="T27" s="174">
        <f>-'Produits &amp; Charges Pôle Santé'!U146</f>
        <v>0</v>
      </c>
      <c r="U27" s="174">
        <f>-'Produits &amp; Charges Pôle Santé'!V146</f>
        <v>0</v>
      </c>
      <c r="V27" s="174">
        <f>-'Produits &amp; Charges Pôle Santé'!W146</f>
        <v>0</v>
      </c>
      <c r="W27" s="174">
        <f>-'Produits &amp; Charges Pôle Santé'!X146</f>
        <v>0</v>
      </c>
      <c r="X27" s="174">
        <f>-'Produits &amp; Charges Pôle Santé'!Y146</f>
        <v>0</v>
      </c>
      <c r="Y27" s="174">
        <f>-'Produits &amp; Charges Pôle Santé'!Z146</f>
        <v>0</v>
      </c>
      <c r="Z27" s="174">
        <f>-'Produits &amp; Charges Pôle Santé'!AA146</f>
        <v>0</v>
      </c>
      <c r="AA27" s="174">
        <f>-'Produits &amp; Charges Pôle Santé'!AB146</f>
        <v>0</v>
      </c>
      <c r="AB27" s="174">
        <f>-'Produits &amp; Charges Pôle Santé'!AC146</f>
        <v>0</v>
      </c>
      <c r="AC27" s="174">
        <f>-'Produits &amp; Charges Pôle Santé'!AD146</f>
        <v>0</v>
      </c>
      <c r="AD27" s="174">
        <f>-'Produits &amp; Charges Pôle Santé'!AE146</f>
        <v>0</v>
      </c>
      <c r="AE27" s="84">
        <f>-'Produits &amp; Charges Pôle Santé'!AF146</f>
        <v>-3000</v>
      </c>
      <c r="AF27" s="174">
        <f>-'Produits &amp; Charges Pôle Santé'!AG146</f>
        <v>0</v>
      </c>
      <c r="AG27" s="174">
        <f>-'Produits &amp; Charges Pôle Santé'!AH146</f>
        <v>0</v>
      </c>
      <c r="AH27" s="174">
        <f>-'Produits &amp; Charges Pôle Santé'!AI146</f>
        <v>0</v>
      </c>
      <c r="AI27" s="174">
        <f>-'Produits &amp; Charges Pôle Santé'!AJ146</f>
        <v>0</v>
      </c>
      <c r="AJ27" s="174">
        <f>-'Produits &amp; Charges Pôle Santé'!AK146</f>
        <v>0</v>
      </c>
      <c r="AK27" s="174">
        <f>-'Produits &amp; Charges Pôle Santé'!AL146</f>
        <v>0</v>
      </c>
      <c r="AL27" s="174">
        <f>-'Produits &amp; Charges Pôle Santé'!AM146</f>
        <v>0</v>
      </c>
      <c r="AM27" s="174">
        <f>-'Produits &amp; Charges Pôle Santé'!AN146</f>
        <v>0</v>
      </c>
      <c r="AN27" s="174">
        <f>-'Produits &amp; Charges Pôle Santé'!AO146</f>
        <v>0</v>
      </c>
      <c r="AO27" s="174">
        <f>-'Produits &amp; Charges Pôle Santé'!AP146</f>
        <v>0</v>
      </c>
      <c r="AP27" s="313">
        <f>-'Produits &amp; Charges Pôle Santé'!AQ146</f>
        <v>0</v>
      </c>
      <c r="AQ27" s="113"/>
      <c r="AR27" s="113"/>
    </row>
    <row r="28" spans="1:46" s="24" customFormat="1" ht="23" customHeight="1">
      <c r="A28" s="217">
        <v>6</v>
      </c>
      <c r="B28" s="487" t="s">
        <v>11</v>
      </c>
      <c r="C28" s="133">
        <f>C26+C27</f>
        <v>0</v>
      </c>
      <c r="D28" s="133">
        <f t="shared" ref="D28:AP28" si="28">D26+D27</f>
        <v>0</v>
      </c>
      <c r="E28" s="132">
        <f t="shared" si="28"/>
        <v>-3000</v>
      </c>
      <c r="F28" s="134"/>
      <c r="G28" s="102">
        <f>G26+G27</f>
        <v>0</v>
      </c>
      <c r="H28" s="133">
        <f t="shared" si="28"/>
        <v>0</v>
      </c>
      <c r="I28" s="133">
        <f t="shared" si="28"/>
        <v>0</v>
      </c>
      <c r="J28" s="133">
        <f t="shared" si="28"/>
        <v>0</v>
      </c>
      <c r="K28" s="133">
        <f t="shared" si="28"/>
        <v>0</v>
      </c>
      <c r="L28" s="133">
        <f t="shared" si="28"/>
        <v>0</v>
      </c>
      <c r="M28" s="133">
        <f t="shared" si="28"/>
        <v>0</v>
      </c>
      <c r="N28" s="133">
        <f t="shared" si="28"/>
        <v>0</v>
      </c>
      <c r="O28" s="133">
        <f t="shared" si="28"/>
        <v>0</v>
      </c>
      <c r="P28" s="133">
        <f t="shared" si="28"/>
        <v>0</v>
      </c>
      <c r="Q28" s="133">
        <f t="shared" si="28"/>
        <v>0</v>
      </c>
      <c r="R28" s="133">
        <f t="shared" si="28"/>
        <v>0</v>
      </c>
      <c r="S28" s="102">
        <f t="shared" si="28"/>
        <v>0</v>
      </c>
      <c r="T28" s="133">
        <f t="shared" si="28"/>
        <v>0</v>
      </c>
      <c r="U28" s="133">
        <f t="shared" si="28"/>
        <v>0</v>
      </c>
      <c r="V28" s="133">
        <f t="shared" si="28"/>
        <v>0</v>
      </c>
      <c r="W28" s="133">
        <f t="shared" si="28"/>
        <v>0</v>
      </c>
      <c r="X28" s="133">
        <f t="shared" si="28"/>
        <v>0</v>
      </c>
      <c r="Y28" s="133">
        <f t="shared" si="28"/>
        <v>0</v>
      </c>
      <c r="Z28" s="133">
        <f t="shared" si="28"/>
        <v>0</v>
      </c>
      <c r="AA28" s="133">
        <f t="shared" si="28"/>
        <v>0</v>
      </c>
      <c r="AB28" s="133">
        <f t="shared" si="28"/>
        <v>0</v>
      </c>
      <c r="AC28" s="133">
        <f t="shared" si="28"/>
        <v>0</v>
      </c>
      <c r="AD28" s="133">
        <f t="shared" si="28"/>
        <v>0</v>
      </c>
      <c r="AE28" s="102">
        <f t="shared" si="28"/>
        <v>-3000</v>
      </c>
      <c r="AF28" s="133">
        <f t="shared" si="28"/>
        <v>0</v>
      </c>
      <c r="AG28" s="133">
        <f t="shared" si="28"/>
        <v>0</v>
      </c>
      <c r="AH28" s="133">
        <f t="shared" si="28"/>
        <v>0</v>
      </c>
      <c r="AI28" s="133">
        <f t="shared" si="28"/>
        <v>0</v>
      </c>
      <c r="AJ28" s="133">
        <f t="shared" si="28"/>
        <v>0</v>
      </c>
      <c r="AK28" s="133">
        <f t="shared" si="28"/>
        <v>0</v>
      </c>
      <c r="AL28" s="133">
        <f t="shared" si="28"/>
        <v>0</v>
      </c>
      <c r="AM28" s="133">
        <f t="shared" si="28"/>
        <v>0</v>
      </c>
      <c r="AN28" s="133">
        <f t="shared" si="28"/>
        <v>0</v>
      </c>
      <c r="AO28" s="133">
        <f t="shared" si="28"/>
        <v>0</v>
      </c>
      <c r="AP28" s="132">
        <f t="shared" si="28"/>
        <v>0</v>
      </c>
      <c r="AQ28" s="113"/>
      <c r="AR28" s="113"/>
    </row>
    <row r="29" spans="1:46" ht="23" customHeight="1">
      <c r="B29" s="488" t="s">
        <v>42</v>
      </c>
      <c r="C29" s="109">
        <v>0</v>
      </c>
      <c r="D29" s="109">
        <v>0</v>
      </c>
      <c r="E29" s="315">
        <v>0</v>
      </c>
      <c r="F29" s="86"/>
      <c r="G29" s="84">
        <f t="shared" ref="G29:R29" si="29">$C$29/12</f>
        <v>0</v>
      </c>
      <c r="H29" s="174">
        <f t="shared" si="29"/>
        <v>0</v>
      </c>
      <c r="I29" s="174">
        <f t="shared" si="29"/>
        <v>0</v>
      </c>
      <c r="J29" s="174">
        <f t="shared" si="29"/>
        <v>0</v>
      </c>
      <c r="K29" s="174">
        <f t="shared" si="29"/>
        <v>0</v>
      </c>
      <c r="L29" s="174">
        <f t="shared" si="29"/>
        <v>0</v>
      </c>
      <c r="M29" s="174">
        <f t="shared" si="29"/>
        <v>0</v>
      </c>
      <c r="N29" s="174">
        <f t="shared" si="29"/>
        <v>0</v>
      </c>
      <c r="O29" s="174">
        <f t="shared" si="29"/>
        <v>0</v>
      </c>
      <c r="P29" s="174">
        <f t="shared" si="29"/>
        <v>0</v>
      </c>
      <c r="Q29" s="174">
        <f t="shared" si="29"/>
        <v>0</v>
      </c>
      <c r="R29" s="174">
        <f t="shared" si="29"/>
        <v>0</v>
      </c>
      <c r="S29" s="84">
        <f>$D$29/12</f>
        <v>0</v>
      </c>
      <c r="T29" s="174">
        <f t="shared" ref="T29:AD29" si="30">$D$29/12</f>
        <v>0</v>
      </c>
      <c r="U29" s="174">
        <f t="shared" si="30"/>
        <v>0</v>
      </c>
      <c r="V29" s="174">
        <f t="shared" si="30"/>
        <v>0</v>
      </c>
      <c r="W29" s="174">
        <f t="shared" si="30"/>
        <v>0</v>
      </c>
      <c r="X29" s="174">
        <f t="shared" si="30"/>
        <v>0</v>
      </c>
      <c r="Y29" s="174">
        <f t="shared" si="30"/>
        <v>0</v>
      </c>
      <c r="Z29" s="174">
        <f t="shared" si="30"/>
        <v>0</v>
      </c>
      <c r="AA29" s="174">
        <f t="shared" si="30"/>
        <v>0</v>
      </c>
      <c r="AB29" s="174">
        <f t="shared" si="30"/>
        <v>0</v>
      </c>
      <c r="AC29" s="174">
        <f t="shared" si="30"/>
        <v>0</v>
      </c>
      <c r="AD29" s="174">
        <f t="shared" si="30"/>
        <v>0</v>
      </c>
      <c r="AE29" s="84">
        <f>$E$29/12</f>
        <v>0</v>
      </c>
      <c r="AF29" s="174">
        <f t="shared" ref="AF29:AP29" si="31">$E$29/12</f>
        <v>0</v>
      </c>
      <c r="AG29" s="174">
        <f t="shared" si="31"/>
        <v>0</v>
      </c>
      <c r="AH29" s="174">
        <f t="shared" si="31"/>
        <v>0</v>
      </c>
      <c r="AI29" s="174">
        <f t="shared" si="31"/>
        <v>0</v>
      </c>
      <c r="AJ29" s="174">
        <f t="shared" si="31"/>
        <v>0</v>
      </c>
      <c r="AK29" s="174">
        <f t="shared" si="31"/>
        <v>0</v>
      </c>
      <c r="AL29" s="174">
        <f t="shared" si="31"/>
        <v>0</v>
      </c>
      <c r="AM29" s="174">
        <f t="shared" si="31"/>
        <v>0</v>
      </c>
      <c r="AN29" s="174">
        <f t="shared" si="31"/>
        <v>0</v>
      </c>
      <c r="AO29" s="174">
        <f t="shared" si="31"/>
        <v>0</v>
      </c>
      <c r="AP29" s="313">
        <f t="shared" si="31"/>
        <v>0</v>
      </c>
      <c r="AQ29" s="74"/>
      <c r="AR29" s="74"/>
      <c r="AS29" s="3"/>
      <c r="AT29" s="3"/>
    </row>
    <row r="30" spans="1:46" s="24" customFormat="1" ht="23" customHeight="1">
      <c r="A30" s="23"/>
      <c r="B30" s="479" t="s">
        <v>64</v>
      </c>
      <c r="C30" s="122">
        <f>G30+H30+I30+J30+K30+L30+M30+N30+O30+P30+Q30+R30</f>
        <v>0</v>
      </c>
      <c r="D30" s="122">
        <f>S30+T30+U30+V30+W30+X30+Y30+Z30+AA30+AB30+AC30+AD30</f>
        <v>-37891.465333333348</v>
      </c>
      <c r="E30" s="314">
        <f>AE30+AF30+AG30+AH30+AI30+AJ30+AK30+AL30+AM30+AN30+AO30+AP30</f>
        <v>-45069.032000000014</v>
      </c>
      <c r="F30" s="311"/>
      <c r="G30" s="84">
        <f>-'Produits &amp; Charges Pôle Santé'!H157</f>
        <v>0</v>
      </c>
      <c r="H30" s="174">
        <f>-'Produits &amp; Charges Pôle Santé'!I157</f>
        <v>0</v>
      </c>
      <c r="I30" s="174">
        <f>-'Produits &amp; Charges Pôle Santé'!J157</f>
        <v>0</v>
      </c>
      <c r="J30" s="174">
        <f>-'Produits &amp; Charges Pôle Santé'!K157</f>
        <v>0</v>
      </c>
      <c r="K30" s="174">
        <f>-'Produits &amp; Charges Pôle Santé'!L157</f>
        <v>0</v>
      </c>
      <c r="L30" s="174">
        <f>-'Produits &amp; Charges Pôle Santé'!M157</f>
        <v>0</v>
      </c>
      <c r="M30" s="174">
        <f>-'Produits &amp; Charges Pôle Santé'!N157</f>
        <v>0</v>
      </c>
      <c r="N30" s="174">
        <f>-'Produits &amp; Charges Pôle Santé'!O157</f>
        <v>0</v>
      </c>
      <c r="O30" s="174">
        <f>-'Produits &amp; Charges Pôle Santé'!P157</f>
        <v>0</v>
      </c>
      <c r="P30" s="174">
        <f>-'Produits &amp; Charges Pôle Santé'!Q157</f>
        <v>0</v>
      </c>
      <c r="Q30" s="174">
        <f>-'Produits &amp; Charges Pôle Santé'!R157</f>
        <v>0</v>
      </c>
      <c r="R30" s="174">
        <f>-'Produits &amp; Charges Pôle Santé'!S157</f>
        <v>0</v>
      </c>
      <c r="S30" s="84">
        <f>-'Produits &amp; Charges Pôle Santé'!T157</f>
        <v>0</v>
      </c>
      <c r="T30" s="174">
        <f>-'Produits &amp; Charges Pôle Santé'!U157</f>
        <v>0</v>
      </c>
      <c r="U30" s="174">
        <f>-'Produits &amp; Charges Pôle Santé'!V157</f>
        <v>0</v>
      </c>
      <c r="V30" s="174">
        <f>-'Produits &amp; Charges Pôle Santé'!W157</f>
        <v>0</v>
      </c>
      <c r="W30" s="174">
        <f>-'Produits &amp; Charges Pôle Santé'!X157</f>
        <v>-4736.4331666666676</v>
      </c>
      <c r="X30" s="174">
        <f>-'Produits &amp; Charges Pôle Santé'!Y157</f>
        <v>-4736.4331666666676</v>
      </c>
      <c r="Y30" s="174">
        <f>-'Produits &amp; Charges Pôle Santé'!Z157</f>
        <v>-4736.4331666666676</v>
      </c>
      <c r="Z30" s="174">
        <f>-'Produits &amp; Charges Pôle Santé'!AA157</f>
        <v>-4736.4331666666676</v>
      </c>
      <c r="AA30" s="174">
        <f>-'Produits &amp; Charges Pôle Santé'!AB157</f>
        <v>-4736.4331666666676</v>
      </c>
      <c r="AB30" s="174">
        <f>-'Produits &amp; Charges Pôle Santé'!AC157</f>
        <v>-4736.4331666666676</v>
      </c>
      <c r="AC30" s="174">
        <f>-'Produits &amp; Charges Pôle Santé'!AD157</f>
        <v>-4736.4331666666676</v>
      </c>
      <c r="AD30" s="174">
        <f>-'Produits &amp; Charges Pôle Santé'!AE157</f>
        <v>-4736.4331666666676</v>
      </c>
      <c r="AE30" s="84">
        <f>-'Produits &amp; Charges Pôle Santé'!AF157</f>
        <v>-3755.7526666666677</v>
      </c>
      <c r="AF30" s="174">
        <f>-'Produits &amp; Charges Pôle Santé'!AG157</f>
        <v>-3755.7526666666677</v>
      </c>
      <c r="AG30" s="174">
        <f>-'Produits &amp; Charges Pôle Santé'!AH157</f>
        <v>-3755.7526666666677</v>
      </c>
      <c r="AH30" s="174">
        <f>-'Produits &amp; Charges Pôle Santé'!AI157</f>
        <v>-3755.7526666666677</v>
      </c>
      <c r="AI30" s="174">
        <f>-'Produits &amp; Charges Pôle Santé'!AJ157</f>
        <v>-3755.7526666666677</v>
      </c>
      <c r="AJ30" s="174">
        <f>-'Produits &amp; Charges Pôle Santé'!AK157</f>
        <v>-3755.7526666666677</v>
      </c>
      <c r="AK30" s="174">
        <f>-'Produits &amp; Charges Pôle Santé'!AL157</f>
        <v>-3755.7526666666677</v>
      </c>
      <c r="AL30" s="174">
        <f>-'Produits &amp; Charges Pôle Santé'!AM157</f>
        <v>-3755.7526666666677</v>
      </c>
      <c r="AM30" s="174">
        <f>-'Produits &amp; Charges Pôle Santé'!AN157</f>
        <v>-3755.7526666666677</v>
      </c>
      <c r="AN30" s="174">
        <f>-'Produits &amp; Charges Pôle Santé'!AO157</f>
        <v>-3755.7526666666677</v>
      </c>
      <c r="AO30" s="174">
        <f>-'Produits &amp; Charges Pôle Santé'!AP157</f>
        <v>-3755.7526666666677</v>
      </c>
      <c r="AP30" s="313">
        <f>-'Produits &amp; Charges Pôle Santé'!AQ157</f>
        <v>-3755.7526666666677</v>
      </c>
      <c r="AQ30" s="113"/>
      <c r="AR30" s="113"/>
    </row>
    <row r="31" spans="1:46" ht="23" customHeight="1">
      <c r="A31" s="593">
        <v>6</v>
      </c>
      <c r="B31" s="69" t="s">
        <v>12</v>
      </c>
      <c r="C31" s="71">
        <f>G31+H31+I31+J31+K31+L31+M31+N31+O31+P31+Q31+R31</f>
        <v>0</v>
      </c>
      <c r="D31" s="71">
        <f>S31+T31+U31+V31+W31+X31+Y31+Z31+AA31+AB31+AC31+AD31</f>
        <v>115133.76799999997</v>
      </c>
      <c r="E31" s="70">
        <f>AE31+AF31+AG31+AH31+AI31+AJ31+AK31+AL31+AM31+AN31+AO31+AP31</f>
        <v>130590.368</v>
      </c>
      <c r="F31" s="73"/>
      <c r="G31" s="71">
        <f>G24+SUM(G28:G30)</f>
        <v>0</v>
      </c>
      <c r="H31" s="71">
        <f t="shared" ref="H31:AP31" si="32">H24+SUM(H28:H30)</f>
        <v>0</v>
      </c>
      <c r="I31" s="71">
        <f t="shared" si="32"/>
        <v>0</v>
      </c>
      <c r="J31" s="71">
        <f t="shared" si="32"/>
        <v>0</v>
      </c>
      <c r="K31" s="71">
        <f t="shared" si="32"/>
        <v>0</v>
      </c>
      <c r="L31" s="71">
        <f t="shared" si="32"/>
        <v>0</v>
      </c>
      <c r="M31" s="71">
        <f t="shared" si="32"/>
        <v>0</v>
      </c>
      <c r="N31" s="71">
        <f t="shared" si="32"/>
        <v>0</v>
      </c>
      <c r="O31" s="71">
        <f t="shared" si="32"/>
        <v>0</v>
      </c>
      <c r="P31" s="71">
        <f t="shared" si="32"/>
        <v>0</v>
      </c>
      <c r="Q31" s="71">
        <f t="shared" si="32"/>
        <v>0</v>
      </c>
      <c r="R31" s="71">
        <f t="shared" si="32"/>
        <v>0</v>
      </c>
      <c r="S31" s="71">
        <f t="shared" si="32"/>
        <v>0</v>
      </c>
      <c r="T31" s="71">
        <f t="shared" si="32"/>
        <v>0</v>
      </c>
      <c r="U31" s="71">
        <f t="shared" si="32"/>
        <v>-7616.15</v>
      </c>
      <c r="V31" s="71">
        <f t="shared" si="32"/>
        <v>-4616.1499999999996</v>
      </c>
      <c r="W31" s="71">
        <f t="shared" si="32"/>
        <v>118714.8835</v>
      </c>
      <c r="X31" s="71">
        <f t="shared" si="32"/>
        <v>-2292.1165000000024</v>
      </c>
      <c r="Y31" s="71">
        <f t="shared" si="32"/>
        <v>-234.11650000000191</v>
      </c>
      <c r="Z31" s="71">
        <f t="shared" si="32"/>
        <v>-234.11650000000191</v>
      </c>
      <c r="AA31" s="71">
        <f t="shared" si="32"/>
        <v>1823.8835000000017</v>
      </c>
      <c r="AB31" s="71">
        <f t="shared" si="32"/>
        <v>1823.8835000000017</v>
      </c>
      <c r="AC31" s="71">
        <f t="shared" si="32"/>
        <v>3881.8835000000017</v>
      </c>
      <c r="AD31" s="71">
        <f t="shared" si="32"/>
        <v>3881.8835000000017</v>
      </c>
      <c r="AE31" s="71">
        <f>AE24+SUM(AE28:AE30)</f>
        <v>23379.613999999994</v>
      </c>
      <c r="AF31" s="71">
        <f t="shared" si="32"/>
        <v>3946.6139999999973</v>
      </c>
      <c r="AG31" s="71">
        <f t="shared" si="32"/>
        <v>6004.6139999999978</v>
      </c>
      <c r="AH31" s="71">
        <f t="shared" si="32"/>
        <v>6004.6139999999978</v>
      </c>
      <c r="AI31" s="71">
        <f t="shared" si="32"/>
        <v>8062.6139999999978</v>
      </c>
      <c r="AJ31" s="71">
        <f t="shared" si="32"/>
        <v>8062.6139999999978</v>
      </c>
      <c r="AK31" s="71">
        <f t="shared" si="32"/>
        <v>10120.614000000005</v>
      </c>
      <c r="AL31" s="71">
        <f t="shared" si="32"/>
        <v>10120.614000000005</v>
      </c>
      <c r="AM31" s="71">
        <f t="shared" si="32"/>
        <v>12178.614000000003</v>
      </c>
      <c r="AN31" s="71">
        <f t="shared" si="32"/>
        <v>12178.614000000003</v>
      </c>
      <c r="AO31" s="71">
        <f t="shared" si="32"/>
        <v>14236.614000000001</v>
      </c>
      <c r="AP31" s="70">
        <f t="shared" si="32"/>
        <v>16294.614000000001</v>
      </c>
      <c r="AQ31" s="74"/>
      <c r="AR31" s="74"/>
      <c r="AS31" s="3"/>
      <c r="AT31" s="3"/>
    </row>
    <row r="32" spans="1:46" s="20" customFormat="1" ht="23" customHeight="1">
      <c r="A32" s="594"/>
      <c r="B32" s="75" t="s">
        <v>51</v>
      </c>
      <c r="C32" s="77" t="str">
        <f>IF(ISERROR(C31/C3),"-",C31/C3)</f>
        <v>-</v>
      </c>
      <c r="D32" s="77">
        <f>IF(ISERROR(D31/D3),"-",D31/D3)</f>
        <v>0.32099299654287938</v>
      </c>
      <c r="E32" s="76">
        <f>IF(ISERROR(E31/E3),"-",E31/E3)</f>
        <v>0.12565344417823707</v>
      </c>
      <c r="F32" s="79"/>
      <c r="G32" s="77" t="str">
        <f t="shared" ref="G32:AP32" si="33">IF(ISERROR(G31/G3),"-",G31/G3)</f>
        <v>-</v>
      </c>
      <c r="H32" s="77" t="str">
        <f t="shared" si="33"/>
        <v>-</v>
      </c>
      <c r="I32" s="77" t="str">
        <f t="shared" si="33"/>
        <v>-</v>
      </c>
      <c r="J32" s="77" t="str">
        <f t="shared" si="33"/>
        <v>-</v>
      </c>
      <c r="K32" s="77" t="str">
        <f t="shared" si="33"/>
        <v>-</v>
      </c>
      <c r="L32" s="77" t="str">
        <f t="shared" si="33"/>
        <v>-</v>
      </c>
      <c r="M32" s="77" t="str">
        <f t="shared" si="33"/>
        <v>-</v>
      </c>
      <c r="N32" s="77" t="str">
        <f t="shared" si="33"/>
        <v>-</v>
      </c>
      <c r="O32" s="77" t="str">
        <f t="shared" si="33"/>
        <v>-</v>
      </c>
      <c r="P32" s="77" t="str">
        <f t="shared" si="33"/>
        <v>-</v>
      </c>
      <c r="Q32" s="77" t="str">
        <f t="shared" si="33"/>
        <v>-</v>
      </c>
      <c r="R32" s="77" t="str">
        <f t="shared" si="33"/>
        <v>-</v>
      </c>
      <c r="S32" s="77" t="str">
        <f t="shared" si="33"/>
        <v>-</v>
      </c>
      <c r="T32" s="77" t="str">
        <f t="shared" si="33"/>
        <v>-</v>
      </c>
      <c r="U32" s="77" t="str">
        <f t="shared" si="33"/>
        <v>-</v>
      </c>
      <c r="V32" s="77" t="str">
        <f t="shared" si="33"/>
        <v>-</v>
      </c>
      <c r="W32" s="77">
        <f t="shared" si="33"/>
        <v>3.5112358325939068</v>
      </c>
      <c r="X32" s="77">
        <f t="shared" si="33"/>
        <v>-6.7794040224785634E-2</v>
      </c>
      <c r="Y32" s="77">
        <f t="shared" si="33"/>
        <v>-5.6879616132167613E-3</v>
      </c>
      <c r="Z32" s="77">
        <f t="shared" si="33"/>
        <v>-5.6879616132167613E-3</v>
      </c>
      <c r="AA32" s="77">
        <f t="shared" si="33"/>
        <v>3.759809317666464E-2</v>
      </c>
      <c r="AB32" s="77">
        <f t="shared" si="33"/>
        <v>3.759809317666464E-2</v>
      </c>
      <c r="AC32" s="77">
        <f t="shared" si="33"/>
        <v>6.9493080916577188E-2</v>
      </c>
      <c r="AD32" s="77">
        <f t="shared" si="33"/>
        <v>6.9493080916577188E-2</v>
      </c>
      <c r="AE32" s="77">
        <f t="shared" si="33"/>
        <v>0.34574998521147582</v>
      </c>
      <c r="AF32" s="77">
        <f t="shared" si="33"/>
        <v>5.8364596273291887E-2</v>
      </c>
      <c r="AG32" s="77">
        <f t="shared" si="33"/>
        <v>8.0093557422969155E-2</v>
      </c>
      <c r="AH32" s="77">
        <f t="shared" si="33"/>
        <v>8.0093557422969155E-2</v>
      </c>
      <c r="AI32" s="77">
        <f t="shared" si="33"/>
        <v>9.7942346938775487E-2</v>
      </c>
      <c r="AJ32" s="77">
        <f t="shared" si="33"/>
        <v>9.7942346938775487E-2</v>
      </c>
      <c r="AK32" s="77">
        <f t="shared" si="33"/>
        <v>0.11286510538641692</v>
      </c>
      <c r="AL32" s="77">
        <f t="shared" si="33"/>
        <v>0.11286510538641692</v>
      </c>
      <c r="AM32" s="77">
        <f t="shared" si="33"/>
        <v>0.12552683982683985</v>
      </c>
      <c r="AN32" s="77">
        <f t="shared" si="33"/>
        <v>0.12552683982683985</v>
      </c>
      <c r="AO32" s="77">
        <f t="shared" si="33"/>
        <v>0.13640523138832999</v>
      </c>
      <c r="AP32" s="76">
        <f t="shared" si="33"/>
        <v>0.14585225563909776</v>
      </c>
      <c r="AQ32" s="80"/>
      <c r="AR32" s="80"/>
    </row>
    <row r="33" spans="1:46" ht="23" customHeight="1">
      <c r="B33" s="74"/>
      <c r="C33" s="74"/>
      <c r="D33" s="74"/>
      <c r="E33" s="74"/>
      <c r="F33" s="110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</row>
    <row r="34" spans="1:46" ht="23" hidden="1" customHeight="1"/>
    <row r="35" spans="1:46" ht="23" hidden="1" customHeight="1">
      <c r="C35" s="18"/>
      <c r="D35" s="18"/>
      <c r="E35" s="18"/>
    </row>
    <row r="36" spans="1:46" ht="23" hidden="1" customHeight="1">
      <c r="C36" s="15"/>
      <c r="D36" s="15"/>
      <c r="E36" s="15"/>
    </row>
    <row r="37" spans="1:46" ht="23" hidden="1" customHeight="1"/>
    <row r="38" spans="1:46" ht="23" hidden="1" customHeight="1"/>
    <row r="39" spans="1:46" ht="23" hidden="1" customHeight="1"/>
    <row r="40" spans="1:46" ht="23" hidden="1" customHeight="1"/>
    <row r="41" spans="1:46" ht="23" hidden="1" customHeight="1">
      <c r="A41" s="3"/>
      <c r="B41" s="3"/>
      <c r="C41" s="15"/>
      <c r="D41" s="15"/>
      <c r="E41" s="1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23" hidden="1" customHeight="1"/>
    <row r="43" spans="1:46" ht="23" hidden="1" customHeight="1">
      <c r="A43" s="3"/>
      <c r="B43" s="3"/>
      <c r="C43" s="15"/>
      <c r="D43" s="15"/>
      <c r="E43" s="1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23" hidden="1" customHeight="1"/>
    <row r="45" spans="1:46" ht="23" hidden="1" customHeight="1"/>
    <row r="46" spans="1:46" ht="23" hidden="1" customHeight="1"/>
    <row r="47" spans="1:46" ht="23" hidden="1" customHeight="1"/>
    <row r="48" spans="1:46" ht="23" hidden="1" customHeight="1"/>
    <row r="49" spans="47:107" s="1" customFormat="1" ht="23" hidden="1" customHeight="1"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</row>
    <row r="50" spans="47:107" s="1" customFormat="1" ht="23" hidden="1" customHeight="1"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</row>
    <row r="51" spans="47:107" s="1" customFormat="1" ht="23" hidden="1" customHeight="1"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</row>
    <row r="52" spans="47:107" s="1" customFormat="1" ht="23" hidden="1" customHeight="1"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</row>
    <row r="53" spans="47:107" s="1" customFormat="1" ht="23" hidden="1" customHeight="1"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</row>
    <row r="54" spans="47:107" s="1" customFormat="1" ht="23" hidden="1" customHeight="1"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</row>
    <row r="55" spans="47:107" s="1" customFormat="1" ht="23" hidden="1" customHeight="1"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</row>
    <row r="56" spans="47:107" s="1" customFormat="1" ht="23" hidden="1" customHeight="1"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</row>
    <row r="57" spans="47:107" s="1" customFormat="1" ht="23" hidden="1" customHeight="1"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</row>
    <row r="58" spans="47:107" s="1" customFormat="1" ht="23" hidden="1" customHeight="1"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</row>
    <row r="59" spans="47:107" s="1" customFormat="1" ht="23" hidden="1" customHeight="1"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</row>
    <row r="60" spans="47:107" s="1" customFormat="1" ht="23" hidden="1" customHeight="1"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</row>
    <row r="61" spans="47:107" s="3" customFormat="1" ht="23" hidden="1" customHeight="1"/>
    <row r="62" spans="47:107" s="3" customFormat="1" ht="23" hidden="1" customHeight="1"/>
    <row r="63" spans="47:107" s="3" customFormat="1" ht="23" hidden="1" customHeight="1"/>
    <row r="64" spans="47:107" s="3" customFormat="1" ht="23" hidden="1" customHeight="1"/>
    <row r="65" ht="23" hidden="1" customHeight="1"/>
    <row r="66" ht="23" hidden="1" customHeight="1"/>
    <row r="67" ht="23" hidden="1" customHeight="1"/>
    <row r="68" ht="23" hidden="1" customHeight="1"/>
    <row r="69" ht="23" hidden="1" customHeight="1"/>
    <row r="70" ht="23" hidden="1" customHeight="1"/>
  </sheetData>
  <sheetProtection formatCells="0" formatColumns="0" formatRows="0" insertColumns="0" insertRows="0" insertHyperlinks="0" deleteColumns="0" deleteRows="0" sort="0" autoFilter="0" pivotTables="0"/>
  <dataConsolidate/>
  <mergeCells count="7">
    <mergeCell ref="A31:A32"/>
    <mergeCell ref="A1:B1"/>
    <mergeCell ref="A3:A4"/>
    <mergeCell ref="A7:A8"/>
    <mergeCell ref="A12:A13"/>
    <mergeCell ref="A19:A20"/>
    <mergeCell ref="A24:A25"/>
  </mergeCells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29E8-37B8-5249-9B74-F2A0D9710E21}">
  <sheetPr>
    <tabColor rgb="FF7030A0"/>
  </sheetPr>
  <dimension ref="A1:BS230"/>
  <sheetViews>
    <sheetView showGridLines="0" zoomScale="70" zoomScaleNormal="70" zoomScalePageLayoutView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7" sqref="E7"/>
    </sheetView>
  </sheetViews>
  <sheetFormatPr baseColWidth="10" defaultColWidth="0" defaultRowHeight="0" customHeight="1" zeroHeight="1"/>
  <cols>
    <col min="1" max="1" width="3.33203125" style="9" customWidth="1"/>
    <col min="2" max="2" width="92.1640625" style="9" customWidth="1"/>
    <col min="3" max="3" width="9" style="9" customWidth="1"/>
    <col min="4" max="6" width="21.1640625" style="9" customWidth="1"/>
    <col min="7" max="7" width="4.33203125" style="9" customWidth="1"/>
    <col min="8" max="23" width="14.83203125" style="9" customWidth="1"/>
    <col min="24" max="24" width="16.6640625" style="9" customWidth="1"/>
    <col min="25" max="41" width="14.83203125" style="9" customWidth="1"/>
    <col min="42" max="42" width="16.33203125" style="9" customWidth="1"/>
    <col min="43" max="43" width="16.5" style="9" customWidth="1"/>
    <col min="44" max="44" width="10.83203125" style="45" customWidth="1"/>
    <col min="45" max="71" width="0" style="45" hidden="1" customWidth="1"/>
    <col min="72" max="16384" width="10.83203125" style="45" hidden="1"/>
  </cols>
  <sheetData>
    <row r="1" spans="1:43" s="3" customFormat="1" ht="46" customHeight="1">
      <c r="A1" s="1"/>
      <c r="B1" s="418" t="s">
        <v>235</v>
      </c>
      <c r="C1" s="419"/>
      <c r="D1" s="205" t="str">
        <f>'CR Khépri Santé'!F1</f>
        <v>31/08/2019 - Budget</v>
      </c>
      <c r="E1" s="205" t="str">
        <f>'CR Khépri Santé'!H1</f>
        <v>31/08/2020 - Budget</v>
      </c>
      <c r="F1" s="205" t="str">
        <f>'CR Khépri Santé'!J1</f>
        <v>31/08/2021 - Budget</v>
      </c>
      <c r="G1" s="2"/>
      <c r="H1" s="173">
        <f>'CR Khépri Santé'!M1</f>
        <v>43344</v>
      </c>
      <c r="I1" s="37">
        <f>'CR Khépri Santé'!O1</f>
        <v>43375</v>
      </c>
      <c r="J1" s="37">
        <f>'CR Khépri Santé'!Q1</f>
        <v>43406</v>
      </c>
      <c r="K1" s="37">
        <f>'CR Khépri Santé'!S1</f>
        <v>43437</v>
      </c>
      <c r="L1" s="37">
        <f>'CR Khépri Santé'!U1</f>
        <v>43468</v>
      </c>
      <c r="M1" s="37">
        <f>'CR Khépri Santé'!W1</f>
        <v>43499</v>
      </c>
      <c r="N1" s="37">
        <f>'CR Khépri Santé'!Y1</f>
        <v>43530</v>
      </c>
      <c r="O1" s="37">
        <f>'CR Khépri Santé'!AA1</f>
        <v>43561</v>
      </c>
      <c r="P1" s="37">
        <f>'CR Khépri Santé'!AC1</f>
        <v>43592</v>
      </c>
      <c r="Q1" s="37">
        <f>'CR Khépri Santé'!AE1</f>
        <v>43623</v>
      </c>
      <c r="R1" s="37">
        <f>'CR Khépri Santé'!AG1</f>
        <v>43654</v>
      </c>
      <c r="S1" s="37">
        <f>'CR Khépri Santé'!AI1</f>
        <v>43685</v>
      </c>
      <c r="T1" s="173">
        <f>'CR Khépri Santé'!AK1</f>
        <v>43716</v>
      </c>
      <c r="U1" s="37">
        <f>'CR Khépri Santé'!AM1</f>
        <v>43747</v>
      </c>
      <c r="V1" s="37">
        <f>'CR Khépri Santé'!AO1</f>
        <v>43778</v>
      </c>
      <c r="W1" s="37">
        <f>'CR Khépri Santé'!AQ1</f>
        <v>43809</v>
      </c>
      <c r="X1" s="37">
        <f>'CR Khépri Santé'!AS1</f>
        <v>43840</v>
      </c>
      <c r="Y1" s="37">
        <f>'CR Khépri Santé'!AU1</f>
        <v>43871</v>
      </c>
      <c r="Z1" s="37">
        <f>'CR Khépri Santé'!AW1</f>
        <v>43902</v>
      </c>
      <c r="AA1" s="37">
        <f>'CR Khépri Santé'!AY1</f>
        <v>43933</v>
      </c>
      <c r="AB1" s="37">
        <f>'CR Khépri Santé'!BA1</f>
        <v>43964</v>
      </c>
      <c r="AC1" s="37">
        <f>'CR Khépri Santé'!BC1</f>
        <v>43995</v>
      </c>
      <c r="AD1" s="37">
        <f>'CR Khépri Santé'!BE1</f>
        <v>44026</v>
      </c>
      <c r="AE1" s="37">
        <f>'CR Khépri Santé'!BG1</f>
        <v>44057</v>
      </c>
      <c r="AF1" s="173">
        <f>'CR Khépri Santé'!BI1</f>
        <v>44088</v>
      </c>
      <c r="AG1" s="37">
        <f>'CR Khépri Santé'!BK1</f>
        <v>44119</v>
      </c>
      <c r="AH1" s="37">
        <f>'CR Khépri Santé'!BM1</f>
        <v>44150</v>
      </c>
      <c r="AI1" s="37">
        <f>'CR Khépri Santé'!BO1</f>
        <v>44181</v>
      </c>
      <c r="AJ1" s="37">
        <f>'CR Khépri Santé'!BQ1</f>
        <v>44212</v>
      </c>
      <c r="AK1" s="37">
        <f>'CR Khépri Santé'!BS1</f>
        <v>44243</v>
      </c>
      <c r="AL1" s="37">
        <f>'CR Khépri Santé'!BU1</f>
        <v>44274</v>
      </c>
      <c r="AM1" s="37">
        <f>'CR Khépri Santé'!BW1</f>
        <v>44305</v>
      </c>
      <c r="AN1" s="37">
        <f>'CR Khépri Santé'!BY1</f>
        <v>44336</v>
      </c>
      <c r="AO1" s="37">
        <f>'CR Khépri Santé'!CA1</f>
        <v>44367</v>
      </c>
      <c r="AP1" s="37">
        <f>'CR Khépri Santé'!CC1</f>
        <v>44398</v>
      </c>
      <c r="AQ1" s="37">
        <f>'CR Khépri Santé'!CE1</f>
        <v>44429</v>
      </c>
    </row>
    <row r="2" spans="1:43" ht="24" thickBot="1"/>
    <row r="3" spans="1:43" s="3" customFormat="1" ht="25" customHeight="1" thickTop="1">
      <c r="A3" s="14" t="s">
        <v>34</v>
      </c>
      <c r="B3" s="175" t="s">
        <v>111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</row>
    <row r="4" spans="1:43" s="67" customFormat="1" ht="23" customHeight="1">
      <c r="A4" s="217"/>
      <c r="B4" s="218"/>
      <c r="C4" s="191"/>
      <c r="D4" s="191"/>
      <c r="E4" s="191"/>
      <c r="F4" s="219"/>
      <c r="G4" s="220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</row>
    <row r="5" spans="1:43" ht="23" customHeight="1">
      <c r="A5" s="10">
        <v>1</v>
      </c>
      <c r="B5" s="120" t="s">
        <v>112</v>
      </c>
      <c r="C5" s="191"/>
      <c r="D5" s="177"/>
      <c r="E5" s="177"/>
      <c r="F5" s="192"/>
      <c r="G5" s="1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</row>
    <row r="6" spans="1:43" s="67" customFormat="1" ht="23" customHeight="1">
      <c r="A6" s="217"/>
      <c r="B6" s="218"/>
      <c r="C6" s="191"/>
      <c r="D6" s="191"/>
      <c r="E6" s="191"/>
      <c r="F6" s="219"/>
      <c r="G6" s="220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</row>
    <row r="7" spans="1:43" s="3" customFormat="1" ht="23" customHeight="1">
      <c r="A7" s="1"/>
      <c r="B7" s="185" t="s">
        <v>14</v>
      </c>
      <c r="C7" s="18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3" customFormat="1" ht="23" customHeight="1">
      <c r="A8" s="74"/>
      <c r="B8" s="373" t="s">
        <v>261</v>
      </c>
      <c r="C8" s="374"/>
      <c r="D8" s="428"/>
      <c r="E8" s="429">
        <f>AF8</f>
        <v>6</v>
      </c>
      <c r="F8" s="437">
        <f>AQ8</f>
        <v>12</v>
      </c>
      <c r="G8" s="74"/>
      <c r="H8" s="444">
        <v>0</v>
      </c>
      <c r="I8" s="444">
        <v>0</v>
      </c>
      <c r="J8" s="444">
        <v>0</v>
      </c>
      <c r="K8" s="444">
        <v>0</v>
      </c>
      <c r="L8" s="444">
        <v>0</v>
      </c>
      <c r="M8" s="444">
        <v>0</v>
      </c>
      <c r="N8" s="444">
        <v>0</v>
      </c>
      <c r="O8" s="444">
        <v>0</v>
      </c>
      <c r="P8" s="444">
        <v>0</v>
      </c>
      <c r="Q8" s="444">
        <v>0</v>
      </c>
      <c r="R8" s="444">
        <v>0</v>
      </c>
      <c r="S8" s="444">
        <v>0</v>
      </c>
      <c r="T8" s="444">
        <v>0</v>
      </c>
      <c r="U8" s="444">
        <v>0</v>
      </c>
      <c r="V8" s="444">
        <v>0</v>
      </c>
      <c r="W8" s="444">
        <v>0</v>
      </c>
      <c r="X8" s="439">
        <v>3</v>
      </c>
      <c r="Y8" s="439">
        <v>3</v>
      </c>
      <c r="Z8" s="439">
        <v>4</v>
      </c>
      <c r="AA8" s="439">
        <v>4</v>
      </c>
      <c r="AB8" s="439">
        <v>5</v>
      </c>
      <c r="AC8" s="439">
        <v>5</v>
      </c>
      <c r="AD8" s="439">
        <v>6</v>
      </c>
      <c r="AE8" s="439">
        <v>6</v>
      </c>
      <c r="AF8" s="439">
        <v>6</v>
      </c>
      <c r="AG8" s="439">
        <v>6</v>
      </c>
      <c r="AH8" s="439">
        <v>7</v>
      </c>
      <c r="AI8" s="439">
        <v>7</v>
      </c>
      <c r="AJ8" s="439">
        <v>8</v>
      </c>
      <c r="AK8" s="439">
        <v>8</v>
      </c>
      <c r="AL8" s="439">
        <v>9</v>
      </c>
      <c r="AM8" s="439">
        <v>9</v>
      </c>
      <c r="AN8" s="439">
        <v>10</v>
      </c>
      <c r="AO8" s="439">
        <v>10</v>
      </c>
      <c r="AP8" s="439">
        <v>11</v>
      </c>
      <c r="AQ8" s="438">
        <v>12</v>
      </c>
    </row>
    <row r="9" spans="1:43" s="3" customFormat="1" ht="23" customHeight="1">
      <c r="A9" s="74"/>
      <c r="B9" s="377" t="s">
        <v>264</v>
      </c>
      <c r="C9" s="161"/>
      <c r="D9" s="427"/>
      <c r="E9" s="609">
        <f>7*2.5</f>
        <v>17.5</v>
      </c>
      <c r="F9" s="610">
        <f>7*2.5</f>
        <v>17.5</v>
      </c>
      <c r="G9" s="74"/>
      <c r="H9" s="463">
        <v>0</v>
      </c>
      <c r="I9" s="445">
        <v>0</v>
      </c>
      <c r="J9" s="445">
        <v>0</v>
      </c>
      <c r="K9" s="445">
        <v>0</v>
      </c>
      <c r="L9" s="445">
        <v>0</v>
      </c>
      <c r="M9" s="445">
        <v>0</v>
      </c>
      <c r="N9" s="445">
        <v>0</v>
      </c>
      <c r="O9" s="445">
        <v>0</v>
      </c>
      <c r="P9" s="445">
        <v>0</v>
      </c>
      <c r="Q9" s="445">
        <v>0</v>
      </c>
      <c r="R9" s="445">
        <v>0</v>
      </c>
      <c r="S9" s="445">
        <v>0</v>
      </c>
      <c r="T9" s="463">
        <v>0</v>
      </c>
      <c r="U9" s="445">
        <v>0</v>
      </c>
      <c r="V9" s="445">
        <v>0</v>
      </c>
      <c r="W9" s="445">
        <v>0</v>
      </c>
      <c r="X9" s="440">
        <f>$E9</f>
        <v>17.5</v>
      </c>
      <c r="Y9" s="440">
        <f t="shared" ref="Y9:AE9" si="0">$E9</f>
        <v>17.5</v>
      </c>
      <c r="Z9" s="440">
        <f t="shared" si="0"/>
        <v>17.5</v>
      </c>
      <c r="AA9" s="440">
        <f t="shared" si="0"/>
        <v>17.5</v>
      </c>
      <c r="AB9" s="440">
        <f t="shared" si="0"/>
        <v>17.5</v>
      </c>
      <c r="AC9" s="440">
        <f t="shared" si="0"/>
        <v>17.5</v>
      </c>
      <c r="AD9" s="440">
        <f t="shared" si="0"/>
        <v>17.5</v>
      </c>
      <c r="AE9" s="440">
        <f t="shared" si="0"/>
        <v>17.5</v>
      </c>
      <c r="AF9" s="458">
        <f t="shared" ref="AF9:AQ9" si="1">$F9</f>
        <v>17.5</v>
      </c>
      <c r="AG9" s="441">
        <f t="shared" si="1"/>
        <v>17.5</v>
      </c>
      <c r="AH9" s="441">
        <f t="shared" si="1"/>
        <v>17.5</v>
      </c>
      <c r="AI9" s="441">
        <f t="shared" si="1"/>
        <v>17.5</v>
      </c>
      <c r="AJ9" s="441">
        <f t="shared" si="1"/>
        <v>17.5</v>
      </c>
      <c r="AK9" s="441">
        <f t="shared" si="1"/>
        <v>17.5</v>
      </c>
      <c r="AL9" s="441">
        <f t="shared" si="1"/>
        <v>17.5</v>
      </c>
      <c r="AM9" s="441">
        <f t="shared" si="1"/>
        <v>17.5</v>
      </c>
      <c r="AN9" s="441">
        <f t="shared" si="1"/>
        <v>17.5</v>
      </c>
      <c r="AO9" s="441">
        <f t="shared" si="1"/>
        <v>17.5</v>
      </c>
      <c r="AP9" s="441">
        <f t="shared" si="1"/>
        <v>17.5</v>
      </c>
      <c r="AQ9" s="443">
        <f t="shared" si="1"/>
        <v>17.5</v>
      </c>
    </row>
    <row r="10" spans="1:43" s="26" customFormat="1" ht="23" customHeight="1">
      <c r="A10" s="104"/>
      <c r="B10" s="430" t="s">
        <v>267</v>
      </c>
      <c r="C10" s="436">
        <v>4.2</v>
      </c>
      <c r="D10" s="431"/>
      <c r="E10" s="435">
        <f>T10+U10+V10+W10+X10+Y10+Z10+AA10+AB10+AC10+AD10+AE10</f>
        <v>2646</v>
      </c>
      <c r="F10" s="432">
        <f>AF10+AG10+AH10+AI10+AJ10+AK10+AL10+AM10+AN10+AO10+AP10+AQ10</f>
        <v>7570.5</v>
      </c>
      <c r="G10" s="104"/>
      <c r="H10" s="464">
        <v>0</v>
      </c>
      <c r="I10" s="446">
        <v>0</v>
      </c>
      <c r="J10" s="446">
        <v>0</v>
      </c>
      <c r="K10" s="446">
        <v>0</v>
      </c>
      <c r="L10" s="446">
        <v>0</v>
      </c>
      <c r="M10" s="446">
        <v>0</v>
      </c>
      <c r="N10" s="446">
        <v>0</v>
      </c>
      <c r="O10" s="446">
        <v>0</v>
      </c>
      <c r="P10" s="446">
        <v>0</v>
      </c>
      <c r="Q10" s="446">
        <v>0</v>
      </c>
      <c r="R10" s="446">
        <v>0</v>
      </c>
      <c r="S10" s="446">
        <v>0</v>
      </c>
      <c r="T10" s="464">
        <v>0</v>
      </c>
      <c r="U10" s="446">
        <v>0</v>
      </c>
      <c r="V10" s="446">
        <v>0</v>
      </c>
      <c r="W10" s="446">
        <v>0</v>
      </c>
      <c r="X10" s="442">
        <f>X9*$C10*X8</f>
        <v>220.5</v>
      </c>
      <c r="Y10" s="442">
        <f t="shared" ref="Y10:AQ10" si="2">Y9*$C10*Y8</f>
        <v>220.5</v>
      </c>
      <c r="Z10" s="442">
        <f t="shared" si="2"/>
        <v>294</v>
      </c>
      <c r="AA10" s="442">
        <f t="shared" si="2"/>
        <v>294</v>
      </c>
      <c r="AB10" s="442">
        <f t="shared" si="2"/>
        <v>367.5</v>
      </c>
      <c r="AC10" s="442">
        <f t="shared" si="2"/>
        <v>367.5</v>
      </c>
      <c r="AD10" s="442">
        <f t="shared" si="2"/>
        <v>441</v>
      </c>
      <c r="AE10" s="442">
        <f t="shared" si="2"/>
        <v>441</v>
      </c>
      <c r="AF10" s="459">
        <f t="shared" si="2"/>
        <v>441</v>
      </c>
      <c r="AG10" s="442">
        <f t="shared" si="2"/>
        <v>441</v>
      </c>
      <c r="AH10" s="442">
        <f t="shared" si="2"/>
        <v>514.5</v>
      </c>
      <c r="AI10" s="442">
        <f t="shared" si="2"/>
        <v>514.5</v>
      </c>
      <c r="AJ10" s="442">
        <f t="shared" si="2"/>
        <v>588</v>
      </c>
      <c r="AK10" s="442">
        <f t="shared" si="2"/>
        <v>588</v>
      </c>
      <c r="AL10" s="442">
        <f t="shared" si="2"/>
        <v>661.5</v>
      </c>
      <c r="AM10" s="442">
        <f t="shared" si="2"/>
        <v>661.5</v>
      </c>
      <c r="AN10" s="442">
        <f t="shared" si="2"/>
        <v>735</v>
      </c>
      <c r="AO10" s="442">
        <f t="shared" si="2"/>
        <v>735</v>
      </c>
      <c r="AP10" s="442">
        <f t="shared" si="2"/>
        <v>808.5</v>
      </c>
      <c r="AQ10" s="442">
        <f t="shared" si="2"/>
        <v>882</v>
      </c>
    </row>
    <row r="11" spans="1:43" s="3" customFormat="1" ht="23" customHeight="1">
      <c r="A11" s="74"/>
      <c r="B11" s="377" t="s">
        <v>259</v>
      </c>
      <c r="C11" s="161"/>
      <c r="D11" s="427"/>
      <c r="E11" s="433">
        <v>25</v>
      </c>
      <c r="F11" s="434">
        <v>25</v>
      </c>
      <c r="G11" s="74"/>
      <c r="H11" s="463">
        <v>0</v>
      </c>
      <c r="I11" s="445">
        <v>0</v>
      </c>
      <c r="J11" s="445">
        <v>0</v>
      </c>
      <c r="K11" s="445">
        <v>0</v>
      </c>
      <c r="L11" s="445">
        <v>0</v>
      </c>
      <c r="M11" s="445">
        <v>0</v>
      </c>
      <c r="N11" s="445">
        <v>0</v>
      </c>
      <c r="O11" s="445">
        <v>0</v>
      </c>
      <c r="P11" s="445">
        <v>0</v>
      </c>
      <c r="Q11" s="445">
        <v>0</v>
      </c>
      <c r="R11" s="445">
        <v>0</v>
      </c>
      <c r="S11" s="445">
        <v>0</v>
      </c>
      <c r="T11" s="463">
        <v>0</v>
      </c>
      <c r="U11" s="445">
        <v>0</v>
      </c>
      <c r="V11" s="445">
        <v>0</v>
      </c>
      <c r="W11" s="447">
        <v>0</v>
      </c>
      <c r="X11" s="448">
        <f>$E11</f>
        <v>25</v>
      </c>
      <c r="Y11" s="448">
        <f t="shared" ref="Y11:AE12" si="3">$E11</f>
        <v>25</v>
      </c>
      <c r="Z11" s="448">
        <f t="shared" si="3"/>
        <v>25</v>
      </c>
      <c r="AA11" s="448">
        <f t="shared" si="3"/>
        <v>25</v>
      </c>
      <c r="AB11" s="448">
        <f t="shared" si="3"/>
        <v>25</v>
      </c>
      <c r="AC11" s="448">
        <f t="shared" si="3"/>
        <v>25</v>
      </c>
      <c r="AD11" s="448">
        <f t="shared" si="3"/>
        <v>25</v>
      </c>
      <c r="AE11" s="448">
        <f t="shared" si="3"/>
        <v>25</v>
      </c>
      <c r="AF11" s="460">
        <f>$F11</f>
        <v>25</v>
      </c>
      <c r="AG11" s="448">
        <f t="shared" ref="AG11:AQ12" si="4">$F11</f>
        <v>25</v>
      </c>
      <c r="AH11" s="448">
        <f t="shared" si="4"/>
        <v>25</v>
      </c>
      <c r="AI11" s="448">
        <f t="shared" si="4"/>
        <v>25</v>
      </c>
      <c r="AJ11" s="448">
        <f t="shared" si="4"/>
        <v>25</v>
      </c>
      <c r="AK11" s="448">
        <f t="shared" si="4"/>
        <v>25</v>
      </c>
      <c r="AL11" s="448">
        <f t="shared" si="4"/>
        <v>25</v>
      </c>
      <c r="AM11" s="448">
        <f t="shared" si="4"/>
        <v>25</v>
      </c>
      <c r="AN11" s="448">
        <f t="shared" si="4"/>
        <v>25</v>
      </c>
      <c r="AO11" s="448">
        <f t="shared" si="4"/>
        <v>25</v>
      </c>
      <c r="AP11" s="448">
        <f t="shared" si="4"/>
        <v>25</v>
      </c>
      <c r="AQ11" s="448">
        <f t="shared" si="4"/>
        <v>25</v>
      </c>
    </row>
    <row r="12" spans="1:43" s="3" customFormat="1" ht="23" customHeight="1">
      <c r="A12" s="74"/>
      <c r="B12" s="377" t="s">
        <v>270</v>
      </c>
      <c r="C12" s="161"/>
      <c r="D12" s="427"/>
      <c r="E12" s="387">
        <v>4</v>
      </c>
      <c r="F12" s="426">
        <v>4</v>
      </c>
      <c r="G12" s="74"/>
      <c r="H12" s="463">
        <v>0</v>
      </c>
      <c r="I12" s="445">
        <v>0</v>
      </c>
      <c r="J12" s="445">
        <v>0</v>
      </c>
      <c r="K12" s="445">
        <v>0</v>
      </c>
      <c r="L12" s="445">
        <v>0</v>
      </c>
      <c r="M12" s="445">
        <v>0</v>
      </c>
      <c r="N12" s="445">
        <v>0</v>
      </c>
      <c r="O12" s="445">
        <v>0</v>
      </c>
      <c r="P12" s="445">
        <v>0</v>
      </c>
      <c r="Q12" s="445">
        <v>0</v>
      </c>
      <c r="R12" s="445">
        <v>0</v>
      </c>
      <c r="S12" s="445">
        <v>0</v>
      </c>
      <c r="T12" s="463">
        <v>0</v>
      </c>
      <c r="U12" s="445">
        <v>0</v>
      </c>
      <c r="V12" s="445">
        <v>0</v>
      </c>
      <c r="W12" s="447">
        <v>0</v>
      </c>
      <c r="X12" s="449">
        <f>$E12</f>
        <v>4</v>
      </c>
      <c r="Y12" s="449">
        <f t="shared" si="3"/>
        <v>4</v>
      </c>
      <c r="Z12" s="449">
        <f t="shared" si="3"/>
        <v>4</v>
      </c>
      <c r="AA12" s="449">
        <f t="shared" si="3"/>
        <v>4</v>
      </c>
      <c r="AB12" s="449">
        <f t="shared" si="3"/>
        <v>4</v>
      </c>
      <c r="AC12" s="449">
        <f t="shared" si="3"/>
        <v>4</v>
      </c>
      <c r="AD12" s="449">
        <f t="shared" si="3"/>
        <v>4</v>
      </c>
      <c r="AE12" s="449">
        <f t="shared" si="3"/>
        <v>4</v>
      </c>
      <c r="AF12" s="461">
        <f>$F12</f>
        <v>4</v>
      </c>
      <c r="AG12" s="449">
        <f t="shared" si="4"/>
        <v>4</v>
      </c>
      <c r="AH12" s="449">
        <f t="shared" si="4"/>
        <v>4</v>
      </c>
      <c r="AI12" s="449">
        <f t="shared" si="4"/>
        <v>4</v>
      </c>
      <c r="AJ12" s="449">
        <f t="shared" si="4"/>
        <v>4</v>
      </c>
      <c r="AK12" s="449">
        <f t="shared" si="4"/>
        <v>4</v>
      </c>
      <c r="AL12" s="449">
        <f t="shared" si="4"/>
        <v>4</v>
      </c>
      <c r="AM12" s="449">
        <f t="shared" si="4"/>
        <v>4</v>
      </c>
      <c r="AN12" s="449">
        <f t="shared" si="4"/>
        <v>4</v>
      </c>
      <c r="AO12" s="449">
        <f t="shared" si="4"/>
        <v>4</v>
      </c>
      <c r="AP12" s="449">
        <f t="shared" si="4"/>
        <v>4</v>
      </c>
      <c r="AQ12" s="449">
        <f t="shared" si="4"/>
        <v>4</v>
      </c>
    </row>
    <row r="13" spans="1:43" s="26" customFormat="1" ht="23" customHeight="1">
      <c r="A13" s="104"/>
      <c r="B13" s="450" t="s">
        <v>260</v>
      </c>
      <c r="C13" s="451"/>
      <c r="D13" s="452"/>
      <c r="E13" s="453">
        <f>E12*E11</f>
        <v>100</v>
      </c>
      <c r="F13" s="454">
        <f>F11*F12</f>
        <v>100</v>
      </c>
      <c r="G13" s="104"/>
      <c r="H13" s="465">
        <v>0</v>
      </c>
      <c r="I13" s="455">
        <v>0</v>
      </c>
      <c r="J13" s="455">
        <v>0</v>
      </c>
      <c r="K13" s="455">
        <v>0</v>
      </c>
      <c r="L13" s="455">
        <v>0</v>
      </c>
      <c r="M13" s="455">
        <v>0</v>
      </c>
      <c r="N13" s="455">
        <v>0</v>
      </c>
      <c r="O13" s="455">
        <v>0</v>
      </c>
      <c r="P13" s="455">
        <v>0</v>
      </c>
      <c r="Q13" s="455">
        <v>0</v>
      </c>
      <c r="R13" s="455">
        <v>0</v>
      </c>
      <c r="S13" s="455">
        <v>0</v>
      </c>
      <c r="T13" s="465">
        <v>0</v>
      </c>
      <c r="U13" s="455">
        <v>0</v>
      </c>
      <c r="V13" s="455">
        <v>0</v>
      </c>
      <c r="W13" s="456">
        <v>0</v>
      </c>
      <c r="X13" s="457">
        <f>X11*X12</f>
        <v>100</v>
      </c>
      <c r="Y13" s="457">
        <f t="shared" ref="Y13:AQ13" si="5">Y11*Y12</f>
        <v>100</v>
      </c>
      <c r="Z13" s="457">
        <f t="shared" si="5"/>
        <v>100</v>
      </c>
      <c r="AA13" s="457">
        <f t="shared" si="5"/>
        <v>100</v>
      </c>
      <c r="AB13" s="457">
        <f t="shared" si="5"/>
        <v>100</v>
      </c>
      <c r="AC13" s="457">
        <f t="shared" si="5"/>
        <v>100</v>
      </c>
      <c r="AD13" s="457">
        <f t="shared" si="5"/>
        <v>100</v>
      </c>
      <c r="AE13" s="457">
        <f t="shared" si="5"/>
        <v>100</v>
      </c>
      <c r="AF13" s="462">
        <f t="shared" si="5"/>
        <v>100</v>
      </c>
      <c r="AG13" s="457">
        <f t="shared" si="5"/>
        <v>100</v>
      </c>
      <c r="AH13" s="457">
        <f t="shared" si="5"/>
        <v>100</v>
      </c>
      <c r="AI13" s="457">
        <f t="shared" si="5"/>
        <v>100</v>
      </c>
      <c r="AJ13" s="457">
        <f t="shared" si="5"/>
        <v>100</v>
      </c>
      <c r="AK13" s="457">
        <f t="shared" si="5"/>
        <v>100</v>
      </c>
      <c r="AL13" s="457">
        <f t="shared" si="5"/>
        <v>100</v>
      </c>
      <c r="AM13" s="457">
        <f t="shared" si="5"/>
        <v>100</v>
      </c>
      <c r="AN13" s="457">
        <f t="shared" si="5"/>
        <v>100</v>
      </c>
      <c r="AO13" s="457">
        <f t="shared" si="5"/>
        <v>100</v>
      </c>
      <c r="AP13" s="457">
        <f t="shared" si="5"/>
        <v>100</v>
      </c>
      <c r="AQ13" s="457">
        <f t="shared" si="5"/>
        <v>100</v>
      </c>
    </row>
    <row r="14" spans="1:43" s="3" customFormat="1" ht="23" customHeight="1">
      <c r="A14" s="74"/>
      <c r="B14" s="373" t="s">
        <v>262</v>
      </c>
      <c r="C14" s="374"/>
      <c r="D14" s="428"/>
      <c r="E14" s="429">
        <f>AF14</f>
        <v>2</v>
      </c>
      <c r="F14" s="437">
        <f>AQ14</f>
        <v>2</v>
      </c>
      <c r="G14" s="74"/>
      <c r="H14" s="444">
        <v>0</v>
      </c>
      <c r="I14" s="444">
        <v>0</v>
      </c>
      <c r="J14" s="444">
        <v>0</v>
      </c>
      <c r="K14" s="444">
        <v>0</v>
      </c>
      <c r="L14" s="444">
        <v>0</v>
      </c>
      <c r="M14" s="444">
        <v>0</v>
      </c>
      <c r="N14" s="444">
        <v>0</v>
      </c>
      <c r="O14" s="444">
        <v>0</v>
      </c>
      <c r="P14" s="444">
        <v>0</v>
      </c>
      <c r="Q14" s="444">
        <v>0</v>
      </c>
      <c r="R14" s="444">
        <v>0</v>
      </c>
      <c r="S14" s="444">
        <v>0</v>
      </c>
      <c r="T14" s="444">
        <v>0</v>
      </c>
      <c r="U14" s="444">
        <v>0</v>
      </c>
      <c r="V14" s="444">
        <v>0</v>
      </c>
      <c r="W14" s="444">
        <v>0</v>
      </c>
      <c r="X14" s="439">
        <v>1</v>
      </c>
      <c r="Y14" s="439">
        <v>1</v>
      </c>
      <c r="Z14" s="439">
        <v>1</v>
      </c>
      <c r="AA14" s="439">
        <v>1</v>
      </c>
      <c r="AB14" s="439">
        <v>1</v>
      </c>
      <c r="AC14" s="439">
        <v>1</v>
      </c>
      <c r="AD14" s="439">
        <v>1</v>
      </c>
      <c r="AE14" s="439">
        <v>1</v>
      </c>
      <c r="AF14" s="439">
        <v>2</v>
      </c>
      <c r="AG14" s="439">
        <v>2</v>
      </c>
      <c r="AH14" s="439">
        <v>2</v>
      </c>
      <c r="AI14" s="439">
        <v>2</v>
      </c>
      <c r="AJ14" s="439">
        <v>2</v>
      </c>
      <c r="AK14" s="439">
        <v>2</v>
      </c>
      <c r="AL14" s="439">
        <v>2</v>
      </c>
      <c r="AM14" s="439">
        <v>2</v>
      </c>
      <c r="AN14" s="439">
        <v>2</v>
      </c>
      <c r="AO14" s="439">
        <v>2</v>
      </c>
      <c r="AP14" s="439">
        <v>2</v>
      </c>
      <c r="AQ14" s="438">
        <v>2</v>
      </c>
    </row>
    <row r="15" spans="1:43" s="3" customFormat="1" ht="23" customHeight="1">
      <c r="A15" s="74"/>
      <c r="B15" s="377" t="s">
        <v>265</v>
      </c>
      <c r="C15" s="161"/>
      <c r="D15" s="427"/>
      <c r="E15" s="387">
        <f>7*2.5</f>
        <v>17.5</v>
      </c>
      <c r="F15" s="378">
        <f>7*2.5</f>
        <v>17.5</v>
      </c>
      <c r="G15" s="74"/>
      <c r="H15" s="463">
        <v>0</v>
      </c>
      <c r="I15" s="445">
        <v>0</v>
      </c>
      <c r="J15" s="445">
        <v>0</v>
      </c>
      <c r="K15" s="445">
        <v>0</v>
      </c>
      <c r="L15" s="445">
        <v>0</v>
      </c>
      <c r="M15" s="445">
        <v>0</v>
      </c>
      <c r="N15" s="445">
        <v>0</v>
      </c>
      <c r="O15" s="445">
        <v>0</v>
      </c>
      <c r="P15" s="445">
        <v>0</v>
      </c>
      <c r="Q15" s="445">
        <v>0</v>
      </c>
      <c r="R15" s="445">
        <v>0</v>
      </c>
      <c r="S15" s="445">
        <v>0</v>
      </c>
      <c r="T15" s="463">
        <v>0</v>
      </c>
      <c r="U15" s="445">
        <v>0</v>
      </c>
      <c r="V15" s="445">
        <v>0</v>
      </c>
      <c r="W15" s="445">
        <v>0</v>
      </c>
      <c r="X15" s="476">
        <f>$E15</f>
        <v>17.5</v>
      </c>
      <c r="Y15" s="440">
        <f t="shared" ref="Y15:AE15" si="6">$E15</f>
        <v>17.5</v>
      </c>
      <c r="Z15" s="440">
        <f t="shared" si="6"/>
        <v>17.5</v>
      </c>
      <c r="AA15" s="440">
        <f t="shared" si="6"/>
        <v>17.5</v>
      </c>
      <c r="AB15" s="440">
        <f t="shared" si="6"/>
        <v>17.5</v>
      </c>
      <c r="AC15" s="440">
        <f t="shared" si="6"/>
        <v>17.5</v>
      </c>
      <c r="AD15" s="440">
        <f t="shared" si="6"/>
        <v>17.5</v>
      </c>
      <c r="AE15" s="440">
        <f t="shared" si="6"/>
        <v>17.5</v>
      </c>
      <c r="AF15" s="458">
        <f t="shared" ref="AF15:AQ15" si="7">$F15</f>
        <v>17.5</v>
      </c>
      <c r="AG15" s="441">
        <f t="shared" si="7"/>
        <v>17.5</v>
      </c>
      <c r="AH15" s="441">
        <f t="shared" si="7"/>
        <v>17.5</v>
      </c>
      <c r="AI15" s="441">
        <f t="shared" si="7"/>
        <v>17.5</v>
      </c>
      <c r="AJ15" s="441">
        <f t="shared" si="7"/>
        <v>17.5</v>
      </c>
      <c r="AK15" s="441">
        <f t="shared" si="7"/>
        <v>17.5</v>
      </c>
      <c r="AL15" s="441">
        <f t="shared" si="7"/>
        <v>17.5</v>
      </c>
      <c r="AM15" s="441">
        <f t="shared" si="7"/>
        <v>17.5</v>
      </c>
      <c r="AN15" s="441">
        <f t="shared" si="7"/>
        <v>17.5</v>
      </c>
      <c r="AO15" s="441">
        <f t="shared" si="7"/>
        <v>17.5</v>
      </c>
      <c r="AP15" s="441">
        <f t="shared" si="7"/>
        <v>17.5</v>
      </c>
      <c r="AQ15" s="443">
        <f t="shared" si="7"/>
        <v>17.5</v>
      </c>
    </row>
    <row r="16" spans="1:43" s="26" customFormat="1" ht="23" customHeight="1">
      <c r="A16" s="104"/>
      <c r="B16" s="430" t="s">
        <v>268</v>
      </c>
      <c r="C16" s="436">
        <v>4.2</v>
      </c>
      <c r="D16" s="431"/>
      <c r="E16" s="435">
        <f>T16+U16+V16+W16+X16+Y16+Z16+AA16+AB16+AC16+AD16+AE16</f>
        <v>588</v>
      </c>
      <c r="F16" s="432">
        <f>AF16+AG16+AH16+AI16+AJ16+AK16+AL16+AM16+AN16+AO16+AP16+AQ16</f>
        <v>1764</v>
      </c>
      <c r="G16" s="104"/>
      <c r="H16" s="464">
        <v>0</v>
      </c>
      <c r="I16" s="446">
        <v>0</v>
      </c>
      <c r="J16" s="446">
        <v>0</v>
      </c>
      <c r="K16" s="446">
        <v>0</v>
      </c>
      <c r="L16" s="446">
        <v>0</v>
      </c>
      <c r="M16" s="446">
        <v>0</v>
      </c>
      <c r="N16" s="446">
        <v>0</v>
      </c>
      <c r="O16" s="446">
        <v>0</v>
      </c>
      <c r="P16" s="446">
        <v>0</v>
      </c>
      <c r="Q16" s="446">
        <v>0</v>
      </c>
      <c r="R16" s="446">
        <v>0</v>
      </c>
      <c r="S16" s="446">
        <v>0</v>
      </c>
      <c r="T16" s="464">
        <v>0</v>
      </c>
      <c r="U16" s="446">
        <v>0</v>
      </c>
      <c r="V16" s="446">
        <v>0</v>
      </c>
      <c r="W16" s="446">
        <v>0</v>
      </c>
      <c r="X16" s="442">
        <f>X15*$C16*X14</f>
        <v>73.5</v>
      </c>
      <c r="Y16" s="442">
        <f t="shared" ref="Y16:AQ16" si="8">Y15*$C16*Y14</f>
        <v>73.5</v>
      </c>
      <c r="Z16" s="442">
        <f t="shared" si="8"/>
        <v>73.5</v>
      </c>
      <c r="AA16" s="442">
        <f t="shared" si="8"/>
        <v>73.5</v>
      </c>
      <c r="AB16" s="442">
        <f t="shared" si="8"/>
        <v>73.5</v>
      </c>
      <c r="AC16" s="442">
        <f t="shared" si="8"/>
        <v>73.5</v>
      </c>
      <c r="AD16" s="442">
        <f t="shared" si="8"/>
        <v>73.5</v>
      </c>
      <c r="AE16" s="442">
        <f t="shared" si="8"/>
        <v>73.5</v>
      </c>
      <c r="AF16" s="459">
        <f t="shared" si="8"/>
        <v>147</v>
      </c>
      <c r="AG16" s="442">
        <f t="shared" si="8"/>
        <v>147</v>
      </c>
      <c r="AH16" s="442">
        <f t="shared" si="8"/>
        <v>147</v>
      </c>
      <c r="AI16" s="442">
        <f t="shared" si="8"/>
        <v>147</v>
      </c>
      <c r="AJ16" s="442">
        <f t="shared" si="8"/>
        <v>147</v>
      </c>
      <c r="AK16" s="442">
        <f t="shared" si="8"/>
        <v>147</v>
      </c>
      <c r="AL16" s="442">
        <f t="shared" si="8"/>
        <v>147</v>
      </c>
      <c r="AM16" s="442">
        <f t="shared" si="8"/>
        <v>147</v>
      </c>
      <c r="AN16" s="442">
        <f t="shared" si="8"/>
        <v>147</v>
      </c>
      <c r="AO16" s="442">
        <f t="shared" si="8"/>
        <v>147</v>
      </c>
      <c r="AP16" s="442">
        <f t="shared" si="8"/>
        <v>147</v>
      </c>
      <c r="AQ16" s="442">
        <f t="shared" si="8"/>
        <v>147</v>
      </c>
    </row>
    <row r="17" spans="1:43" s="3" customFormat="1" ht="23" customHeight="1">
      <c r="A17" s="74"/>
      <c r="B17" s="377" t="s">
        <v>259</v>
      </c>
      <c r="C17" s="161"/>
      <c r="D17" s="427"/>
      <c r="E17" s="433">
        <v>50</v>
      </c>
      <c r="F17" s="434">
        <v>50</v>
      </c>
      <c r="G17" s="74"/>
      <c r="H17" s="463">
        <v>0</v>
      </c>
      <c r="I17" s="445">
        <v>0</v>
      </c>
      <c r="J17" s="445">
        <v>0</v>
      </c>
      <c r="K17" s="445">
        <v>0</v>
      </c>
      <c r="L17" s="445">
        <v>0</v>
      </c>
      <c r="M17" s="445">
        <v>0</v>
      </c>
      <c r="N17" s="445">
        <v>0</v>
      </c>
      <c r="O17" s="445">
        <v>0</v>
      </c>
      <c r="P17" s="445">
        <v>0</v>
      </c>
      <c r="Q17" s="445">
        <v>0</v>
      </c>
      <c r="R17" s="445">
        <v>0</v>
      </c>
      <c r="S17" s="445">
        <v>0</v>
      </c>
      <c r="T17" s="463">
        <v>0</v>
      </c>
      <c r="U17" s="445">
        <v>0</v>
      </c>
      <c r="V17" s="445">
        <v>0</v>
      </c>
      <c r="W17" s="447">
        <v>0</v>
      </c>
      <c r="X17" s="448">
        <f>$E17</f>
        <v>50</v>
      </c>
      <c r="Y17" s="448">
        <f t="shared" ref="Y17:AE18" si="9">$E17</f>
        <v>50</v>
      </c>
      <c r="Z17" s="448">
        <f t="shared" si="9"/>
        <v>50</v>
      </c>
      <c r="AA17" s="448">
        <f t="shared" si="9"/>
        <v>50</v>
      </c>
      <c r="AB17" s="448">
        <f t="shared" si="9"/>
        <v>50</v>
      </c>
      <c r="AC17" s="448">
        <f t="shared" si="9"/>
        <v>50</v>
      </c>
      <c r="AD17" s="448">
        <f t="shared" si="9"/>
        <v>50</v>
      </c>
      <c r="AE17" s="448">
        <f t="shared" si="9"/>
        <v>50</v>
      </c>
      <c r="AF17" s="460">
        <f>$F17</f>
        <v>50</v>
      </c>
      <c r="AG17" s="448">
        <f t="shared" ref="AG17:AQ18" si="10">$F17</f>
        <v>50</v>
      </c>
      <c r="AH17" s="448">
        <f t="shared" si="10"/>
        <v>50</v>
      </c>
      <c r="AI17" s="448">
        <f t="shared" si="10"/>
        <v>50</v>
      </c>
      <c r="AJ17" s="448">
        <f t="shared" si="10"/>
        <v>50</v>
      </c>
      <c r="AK17" s="448">
        <f t="shared" si="10"/>
        <v>50</v>
      </c>
      <c r="AL17" s="448">
        <f t="shared" si="10"/>
        <v>50</v>
      </c>
      <c r="AM17" s="448">
        <f t="shared" si="10"/>
        <v>50</v>
      </c>
      <c r="AN17" s="448">
        <f t="shared" si="10"/>
        <v>50</v>
      </c>
      <c r="AO17" s="448">
        <f t="shared" si="10"/>
        <v>50</v>
      </c>
      <c r="AP17" s="448">
        <f t="shared" si="10"/>
        <v>50</v>
      </c>
      <c r="AQ17" s="448">
        <f t="shared" si="10"/>
        <v>50</v>
      </c>
    </row>
    <row r="18" spans="1:43" s="3" customFormat="1" ht="23" customHeight="1">
      <c r="A18" s="74"/>
      <c r="B18" s="377" t="s">
        <v>270</v>
      </c>
      <c r="C18" s="161"/>
      <c r="D18" s="427"/>
      <c r="E18" s="387">
        <v>2</v>
      </c>
      <c r="F18" s="426">
        <v>2</v>
      </c>
      <c r="G18" s="74"/>
      <c r="H18" s="463">
        <v>0</v>
      </c>
      <c r="I18" s="445">
        <v>0</v>
      </c>
      <c r="J18" s="445">
        <v>0</v>
      </c>
      <c r="K18" s="445">
        <v>0</v>
      </c>
      <c r="L18" s="445">
        <v>0</v>
      </c>
      <c r="M18" s="445">
        <v>0</v>
      </c>
      <c r="N18" s="445">
        <v>0</v>
      </c>
      <c r="O18" s="445">
        <v>0</v>
      </c>
      <c r="P18" s="445">
        <v>0</v>
      </c>
      <c r="Q18" s="445">
        <v>0</v>
      </c>
      <c r="R18" s="445">
        <v>0</v>
      </c>
      <c r="S18" s="445">
        <v>0</v>
      </c>
      <c r="T18" s="463">
        <v>0</v>
      </c>
      <c r="U18" s="445">
        <v>0</v>
      </c>
      <c r="V18" s="445">
        <v>0</v>
      </c>
      <c r="W18" s="447">
        <v>0</v>
      </c>
      <c r="X18" s="449">
        <f>$E18</f>
        <v>2</v>
      </c>
      <c r="Y18" s="449">
        <f t="shared" si="9"/>
        <v>2</v>
      </c>
      <c r="Z18" s="449">
        <f t="shared" si="9"/>
        <v>2</v>
      </c>
      <c r="AA18" s="449">
        <f t="shared" si="9"/>
        <v>2</v>
      </c>
      <c r="AB18" s="449">
        <f t="shared" si="9"/>
        <v>2</v>
      </c>
      <c r="AC18" s="449">
        <f t="shared" si="9"/>
        <v>2</v>
      </c>
      <c r="AD18" s="449">
        <f t="shared" si="9"/>
        <v>2</v>
      </c>
      <c r="AE18" s="449">
        <f t="shared" si="9"/>
        <v>2</v>
      </c>
      <c r="AF18" s="461">
        <f>$F18</f>
        <v>2</v>
      </c>
      <c r="AG18" s="449">
        <f t="shared" si="10"/>
        <v>2</v>
      </c>
      <c r="AH18" s="449">
        <f t="shared" si="10"/>
        <v>2</v>
      </c>
      <c r="AI18" s="449">
        <f t="shared" si="10"/>
        <v>2</v>
      </c>
      <c r="AJ18" s="449">
        <f t="shared" si="10"/>
        <v>2</v>
      </c>
      <c r="AK18" s="449">
        <f t="shared" si="10"/>
        <v>2</v>
      </c>
      <c r="AL18" s="449">
        <f t="shared" si="10"/>
        <v>2</v>
      </c>
      <c r="AM18" s="449">
        <f t="shared" si="10"/>
        <v>2</v>
      </c>
      <c r="AN18" s="449">
        <f t="shared" si="10"/>
        <v>2</v>
      </c>
      <c r="AO18" s="449">
        <f t="shared" si="10"/>
        <v>2</v>
      </c>
      <c r="AP18" s="449">
        <f t="shared" si="10"/>
        <v>2</v>
      </c>
      <c r="AQ18" s="449">
        <f t="shared" si="10"/>
        <v>2</v>
      </c>
    </row>
    <row r="19" spans="1:43" s="26" customFormat="1" ht="23" customHeight="1">
      <c r="A19" s="104"/>
      <c r="B19" s="450" t="s">
        <v>260</v>
      </c>
      <c r="C19" s="451"/>
      <c r="D19" s="452"/>
      <c r="E19" s="453">
        <f>E18*E17</f>
        <v>100</v>
      </c>
      <c r="F19" s="454">
        <f>F17*F18</f>
        <v>100</v>
      </c>
      <c r="G19" s="104"/>
      <c r="H19" s="465">
        <v>0</v>
      </c>
      <c r="I19" s="455">
        <v>0</v>
      </c>
      <c r="J19" s="455">
        <v>0</v>
      </c>
      <c r="K19" s="455">
        <v>0</v>
      </c>
      <c r="L19" s="455">
        <v>0</v>
      </c>
      <c r="M19" s="455">
        <v>0</v>
      </c>
      <c r="N19" s="455">
        <v>0</v>
      </c>
      <c r="O19" s="455">
        <v>0</v>
      </c>
      <c r="P19" s="455">
        <v>0</v>
      </c>
      <c r="Q19" s="455">
        <v>0</v>
      </c>
      <c r="R19" s="455">
        <v>0</v>
      </c>
      <c r="S19" s="455">
        <v>0</v>
      </c>
      <c r="T19" s="465">
        <v>0</v>
      </c>
      <c r="U19" s="455">
        <v>0</v>
      </c>
      <c r="V19" s="455">
        <v>0</v>
      </c>
      <c r="W19" s="456">
        <v>0</v>
      </c>
      <c r="X19" s="457">
        <f>X17*X18</f>
        <v>100</v>
      </c>
      <c r="Y19" s="457">
        <f t="shared" ref="Y19" si="11">Y17*Y18</f>
        <v>100</v>
      </c>
      <c r="Z19" s="457">
        <f t="shared" ref="Z19" si="12">Z17*Z18</f>
        <v>100</v>
      </c>
      <c r="AA19" s="457">
        <f t="shared" ref="AA19" si="13">AA17*AA18</f>
        <v>100</v>
      </c>
      <c r="AB19" s="457">
        <f t="shared" ref="AB19" si="14">AB17*AB18</f>
        <v>100</v>
      </c>
      <c r="AC19" s="457">
        <f t="shared" ref="AC19" si="15">AC17*AC18</f>
        <v>100</v>
      </c>
      <c r="AD19" s="457">
        <f t="shared" ref="AD19" si="16">AD17*AD18</f>
        <v>100</v>
      </c>
      <c r="AE19" s="457">
        <f t="shared" ref="AE19" si="17">AE17*AE18</f>
        <v>100</v>
      </c>
      <c r="AF19" s="462">
        <f t="shared" ref="AF19" si="18">AF17*AF18</f>
        <v>100</v>
      </c>
      <c r="AG19" s="457">
        <f t="shared" ref="AG19" si="19">AG17*AG18</f>
        <v>100</v>
      </c>
      <c r="AH19" s="457">
        <f t="shared" ref="AH19" si="20">AH17*AH18</f>
        <v>100</v>
      </c>
      <c r="AI19" s="457">
        <f t="shared" ref="AI19" si="21">AI17*AI18</f>
        <v>100</v>
      </c>
      <c r="AJ19" s="457">
        <f t="shared" ref="AJ19" si="22">AJ17*AJ18</f>
        <v>100</v>
      </c>
      <c r="AK19" s="457">
        <f t="shared" ref="AK19" si="23">AK17*AK18</f>
        <v>100</v>
      </c>
      <c r="AL19" s="457">
        <f t="shared" ref="AL19" si="24">AL17*AL18</f>
        <v>100</v>
      </c>
      <c r="AM19" s="457">
        <f t="shared" ref="AM19" si="25">AM17*AM18</f>
        <v>100</v>
      </c>
      <c r="AN19" s="457">
        <f t="shared" ref="AN19" si="26">AN17*AN18</f>
        <v>100</v>
      </c>
      <c r="AO19" s="457">
        <f t="shared" ref="AO19" si="27">AO17*AO18</f>
        <v>100</v>
      </c>
      <c r="AP19" s="457">
        <f t="shared" ref="AP19" si="28">AP17*AP18</f>
        <v>100</v>
      </c>
      <c r="AQ19" s="457">
        <f t="shared" ref="AQ19" si="29">AQ17*AQ18</f>
        <v>100</v>
      </c>
    </row>
    <row r="20" spans="1:43" s="3" customFormat="1" ht="23" customHeight="1">
      <c r="A20" s="74"/>
      <c r="B20" s="373" t="s">
        <v>263</v>
      </c>
      <c r="C20" s="374"/>
      <c r="D20" s="428"/>
      <c r="E20" s="429">
        <f>AF20</f>
        <v>2</v>
      </c>
      <c r="F20" s="437">
        <f>AQ20</f>
        <v>2</v>
      </c>
      <c r="G20" s="74"/>
      <c r="H20" s="444">
        <v>0</v>
      </c>
      <c r="I20" s="444">
        <v>0</v>
      </c>
      <c r="J20" s="444">
        <v>0</v>
      </c>
      <c r="K20" s="444">
        <v>0</v>
      </c>
      <c r="L20" s="444">
        <v>0</v>
      </c>
      <c r="M20" s="444">
        <v>0</v>
      </c>
      <c r="N20" s="444">
        <v>0</v>
      </c>
      <c r="O20" s="444">
        <v>0</v>
      </c>
      <c r="P20" s="444">
        <v>0</v>
      </c>
      <c r="Q20" s="444">
        <v>0</v>
      </c>
      <c r="R20" s="444">
        <v>0</v>
      </c>
      <c r="S20" s="444">
        <v>0</v>
      </c>
      <c r="T20" s="444">
        <v>0</v>
      </c>
      <c r="U20" s="444">
        <v>0</v>
      </c>
      <c r="V20" s="444">
        <v>0</v>
      </c>
      <c r="W20" s="444">
        <v>0</v>
      </c>
      <c r="X20" s="439">
        <v>1</v>
      </c>
      <c r="Y20" s="439">
        <v>1</v>
      </c>
      <c r="Z20" s="439">
        <v>1</v>
      </c>
      <c r="AA20" s="439">
        <v>1</v>
      </c>
      <c r="AB20" s="439">
        <v>1</v>
      </c>
      <c r="AC20" s="439">
        <v>1</v>
      </c>
      <c r="AD20" s="439">
        <v>1</v>
      </c>
      <c r="AE20" s="439">
        <v>1</v>
      </c>
      <c r="AF20" s="439">
        <v>2</v>
      </c>
      <c r="AG20" s="439">
        <v>2</v>
      </c>
      <c r="AH20" s="439">
        <v>2</v>
      </c>
      <c r="AI20" s="439">
        <v>2</v>
      </c>
      <c r="AJ20" s="439">
        <v>2</v>
      </c>
      <c r="AK20" s="439">
        <v>2</v>
      </c>
      <c r="AL20" s="439">
        <v>2</v>
      </c>
      <c r="AM20" s="439">
        <v>2</v>
      </c>
      <c r="AN20" s="439">
        <v>2</v>
      </c>
      <c r="AO20" s="439">
        <v>2</v>
      </c>
      <c r="AP20" s="439">
        <v>2</v>
      </c>
      <c r="AQ20" s="438">
        <v>2</v>
      </c>
    </row>
    <row r="21" spans="1:43" s="3" customFormat="1" ht="23" customHeight="1">
      <c r="A21" s="74"/>
      <c r="B21" s="377" t="s">
        <v>266</v>
      </c>
      <c r="C21" s="161"/>
      <c r="D21" s="427"/>
      <c r="E21" s="387">
        <f>7*2.5</f>
        <v>17.5</v>
      </c>
      <c r="F21" s="378">
        <f>7*2.5</f>
        <v>17.5</v>
      </c>
      <c r="G21" s="74"/>
      <c r="H21" s="463">
        <v>0</v>
      </c>
      <c r="I21" s="445">
        <v>0</v>
      </c>
      <c r="J21" s="445">
        <v>0</v>
      </c>
      <c r="K21" s="445">
        <v>0</v>
      </c>
      <c r="L21" s="445">
        <v>0</v>
      </c>
      <c r="M21" s="445">
        <v>0</v>
      </c>
      <c r="N21" s="445">
        <v>0</v>
      </c>
      <c r="O21" s="445">
        <v>0</v>
      </c>
      <c r="P21" s="445">
        <v>0</v>
      </c>
      <c r="Q21" s="445">
        <v>0</v>
      </c>
      <c r="R21" s="445">
        <v>0</v>
      </c>
      <c r="S21" s="445">
        <v>0</v>
      </c>
      <c r="T21" s="463">
        <v>0</v>
      </c>
      <c r="U21" s="445">
        <v>0</v>
      </c>
      <c r="V21" s="445">
        <v>0</v>
      </c>
      <c r="W21" s="445">
        <v>0</v>
      </c>
      <c r="X21" s="440">
        <f>$E21</f>
        <v>17.5</v>
      </c>
      <c r="Y21" s="440">
        <f t="shared" ref="Y21:AE21" si="30">$E21</f>
        <v>17.5</v>
      </c>
      <c r="Z21" s="440">
        <f t="shared" si="30"/>
        <v>17.5</v>
      </c>
      <c r="AA21" s="440">
        <f t="shared" si="30"/>
        <v>17.5</v>
      </c>
      <c r="AB21" s="440">
        <f t="shared" si="30"/>
        <v>17.5</v>
      </c>
      <c r="AC21" s="440">
        <f t="shared" si="30"/>
        <v>17.5</v>
      </c>
      <c r="AD21" s="440">
        <f t="shared" si="30"/>
        <v>17.5</v>
      </c>
      <c r="AE21" s="440">
        <f t="shared" si="30"/>
        <v>17.5</v>
      </c>
      <c r="AF21" s="458">
        <f t="shared" ref="AF21:AQ21" si="31">$F21</f>
        <v>17.5</v>
      </c>
      <c r="AG21" s="441">
        <f t="shared" si="31"/>
        <v>17.5</v>
      </c>
      <c r="AH21" s="441">
        <f t="shared" si="31"/>
        <v>17.5</v>
      </c>
      <c r="AI21" s="441">
        <f t="shared" si="31"/>
        <v>17.5</v>
      </c>
      <c r="AJ21" s="441">
        <f t="shared" si="31"/>
        <v>17.5</v>
      </c>
      <c r="AK21" s="441">
        <f t="shared" si="31"/>
        <v>17.5</v>
      </c>
      <c r="AL21" s="441">
        <f t="shared" si="31"/>
        <v>17.5</v>
      </c>
      <c r="AM21" s="441">
        <f t="shared" si="31"/>
        <v>17.5</v>
      </c>
      <c r="AN21" s="441">
        <f t="shared" si="31"/>
        <v>17.5</v>
      </c>
      <c r="AO21" s="441">
        <f t="shared" si="31"/>
        <v>17.5</v>
      </c>
      <c r="AP21" s="441">
        <f t="shared" si="31"/>
        <v>17.5</v>
      </c>
      <c r="AQ21" s="443">
        <f t="shared" si="31"/>
        <v>17.5</v>
      </c>
    </row>
    <row r="22" spans="1:43" s="26" customFormat="1" ht="23" customHeight="1">
      <c r="A22" s="104"/>
      <c r="B22" s="430" t="s">
        <v>269</v>
      </c>
      <c r="C22" s="436">
        <v>4.2</v>
      </c>
      <c r="D22" s="431"/>
      <c r="E22" s="435">
        <f>T22+U22+V22+W22+X22+Y22+Z22+AA22+AB22+AC22+AD22+AE22</f>
        <v>588</v>
      </c>
      <c r="F22" s="432">
        <f>AF22+AG22+AH22+AI22+AJ22+AK22+AL22+AM22+AN22+AO22+AP22+AQ22</f>
        <v>1764</v>
      </c>
      <c r="G22" s="104"/>
      <c r="H22" s="464">
        <v>0</v>
      </c>
      <c r="I22" s="446">
        <v>0</v>
      </c>
      <c r="J22" s="446">
        <v>0</v>
      </c>
      <c r="K22" s="446">
        <v>0</v>
      </c>
      <c r="L22" s="446">
        <v>0</v>
      </c>
      <c r="M22" s="446">
        <v>0</v>
      </c>
      <c r="N22" s="446">
        <v>0</v>
      </c>
      <c r="O22" s="446">
        <v>0</v>
      </c>
      <c r="P22" s="446">
        <v>0</v>
      </c>
      <c r="Q22" s="446">
        <v>0</v>
      </c>
      <c r="R22" s="446">
        <v>0</v>
      </c>
      <c r="S22" s="446">
        <v>0</v>
      </c>
      <c r="T22" s="464">
        <v>0</v>
      </c>
      <c r="U22" s="446">
        <v>0</v>
      </c>
      <c r="V22" s="446">
        <v>0</v>
      </c>
      <c r="W22" s="446">
        <v>0</v>
      </c>
      <c r="X22" s="442">
        <f>X21*$C22*X20</f>
        <v>73.5</v>
      </c>
      <c r="Y22" s="442">
        <f t="shared" ref="Y22:AQ22" si="32">Y21*$C22*Y20</f>
        <v>73.5</v>
      </c>
      <c r="Z22" s="442">
        <f t="shared" si="32"/>
        <v>73.5</v>
      </c>
      <c r="AA22" s="442">
        <f t="shared" si="32"/>
        <v>73.5</v>
      </c>
      <c r="AB22" s="442">
        <f t="shared" si="32"/>
        <v>73.5</v>
      </c>
      <c r="AC22" s="442">
        <f t="shared" si="32"/>
        <v>73.5</v>
      </c>
      <c r="AD22" s="442">
        <f t="shared" si="32"/>
        <v>73.5</v>
      </c>
      <c r="AE22" s="442">
        <f t="shared" si="32"/>
        <v>73.5</v>
      </c>
      <c r="AF22" s="459">
        <f t="shared" si="32"/>
        <v>147</v>
      </c>
      <c r="AG22" s="442">
        <f t="shared" si="32"/>
        <v>147</v>
      </c>
      <c r="AH22" s="442">
        <f t="shared" si="32"/>
        <v>147</v>
      </c>
      <c r="AI22" s="442">
        <f t="shared" si="32"/>
        <v>147</v>
      </c>
      <c r="AJ22" s="442">
        <f t="shared" si="32"/>
        <v>147</v>
      </c>
      <c r="AK22" s="442">
        <f t="shared" si="32"/>
        <v>147</v>
      </c>
      <c r="AL22" s="442">
        <f t="shared" si="32"/>
        <v>147</v>
      </c>
      <c r="AM22" s="442">
        <f t="shared" si="32"/>
        <v>147</v>
      </c>
      <c r="AN22" s="442">
        <f t="shared" si="32"/>
        <v>147</v>
      </c>
      <c r="AO22" s="442">
        <f t="shared" si="32"/>
        <v>147</v>
      </c>
      <c r="AP22" s="442">
        <f t="shared" si="32"/>
        <v>147</v>
      </c>
      <c r="AQ22" s="442">
        <f t="shared" si="32"/>
        <v>147</v>
      </c>
    </row>
    <row r="23" spans="1:43" s="3" customFormat="1" ht="23" customHeight="1">
      <c r="A23" s="74"/>
      <c r="B23" s="377" t="s">
        <v>259</v>
      </c>
      <c r="C23" s="161"/>
      <c r="D23" s="427"/>
      <c r="E23" s="433">
        <v>20</v>
      </c>
      <c r="F23" s="434">
        <v>20</v>
      </c>
      <c r="G23" s="74"/>
      <c r="H23" s="463">
        <v>0</v>
      </c>
      <c r="I23" s="445">
        <v>0</v>
      </c>
      <c r="J23" s="445">
        <v>0</v>
      </c>
      <c r="K23" s="445">
        <v>0</v>
      </c>
      <c r="L23" s="445">
        <v>0</v>
      </c>
      <c r="M23" s="445">
        <v>0</v>
      </c>
      <c r="N23" s="445">
        <v>0</v>
      </c>
      <c r="O23" s="445">
        <v>0</v>
      </c>
      <c r="P23" s="445">
        <v>0</v>
      </c>
      <c r="Q23" s="445">
        <v>0</v>
      </c>
      <c r="R23" s="445">
        <v>0</v>
      </c>
      <c r="S23" s="445">
        <v>0</v>
      </c>
      <c r="T23" s="463">
        <v>0</v>
      </c>
      <c r="U23" s="445">
        <v>0</v>
      </c>
      <c r="V23" s="445">
        <v>0</v>
      </c>
      <c r="W23" s="447">
        <v>0</v>
      </c>
      <c r="X23" s="448">
        <f>$E23</f>
        <v>20</v>
      </c>
      <c r="Y23" s="448">
        <f t="shared" ref="Y23:AE24" si="33">$E23</f>
        <v>20</v>
      </c>
      <c r="Z23" s="448">
        <f t="shared" si="33"/>
        <v>20</v>
      </c>
      <c r="AA23" s="448">
        <f t="shared" si="33"/>
        <v>20</v>
      </c>
      <c r="AB23" s="448">
        <f t="shared" si="33"/>
        <v>20</v>
      </c>
      <c r="AC23" s="448">
        <f t="shared" si="33"/>
        <v>20</v>
      </c>
      <c r="AD23" s="448">
        <f t="shared" si="33"/>
        <v>20</v>
      </c>
      <c r="AE23" s="448">
        <f t="shared" si="33"/>
        <v>20</v>
      </c>
      <c r="AF23" s="460">
        <f>$F23</f>
        <v>20</v>
      </c>
      <c r="AG23" s="448">
        <f t="shared" ref="AG23:AQ24" si="34">$F23</f>
        <v>20</v>
      </c>
      <c r="AH23" s="448">
        <f t="shared" si="34"/>
        <v>20</v>
      </c>
      <c r="AI23" s="448">
        <f t="shared" si="34"/>
        <v>20</v>
      </c>
      <c r="AJ23" s="448">
        <f t="shared" si="34"/>
        <v>20</v>
      </c>
      <c r="AK23" s="448">
        <f t="shared" si="34"/>
        <v>20</v>
      </c>
      <c r="AL23" s="448">
        <f t="shared" si="34"/>
        <v>20</v>
      </c>
      <c r="AM23" s="448">
        <f t="shared" si="34"/>
        <v>20</v>
      </c>
      <c r="AN23" s="448">
        <f t="shared" si="34"/>
        <v>20</v>
      </c>
      <c r="AO23" s="448">
        <f t="shared" si="34"/>
        <v>20</v>
      </c>
      <c r="AP23" s="448">
        <f t="shared" si="34"/>
        <v>20</v>
      </c>
      <c r="AQ23" s="448">
        <f t="shared" si="34"/>
        <v>20</v>
      </c>
    </row>
    <row r="24" spans="1:43" s="3" customFormat="1" ht="23" customHeight="1">
      <c r="A24" s="74"/>
      <c r="B24" s="377" t="s">
        <v>270</v>
      </c>
      <c r="C24" s="161"/>
      <c r="D24" s="427"/>
      <c r="E24" s="387">
        <v>3</v>
      </c>
      <c r="F24" s="426">
        <v>3</v>
      </c>
      <c r="G24" s="74"/>
      <c r="H24" s="463">
        <v>0</v>
      </c>
      <c r="I24" s="445">
        <v>0</v>
      </c>
      <c r="J24" s="445">
        <v>0</v>
      </c>
      <c r="K24" s="445">
        <v>0</v>
      </c>
      <c r="L24" s="445">
        <v>0</v>
      </c>
      <c r="M24" s="445">
        <v>0</v>
      </c>
      <c r="N24" s="445">
        <v>0</v>
      </c>
      <c r="O24" s="445">
        <v>0</v>
      </c>
      <c r="P24" s="445">
        <v>0</v>
      </c>
      <c r="Q24" s="445">
        <v>0</v>
      </c>
      <c r="R24" s="445">
        <v>0</v>
      </c>
      <c r="S24" s="445">
        <v>0</v>
      </c>
      <c r="T24" s="463">
        <v>0</v>
      </c>
      <c r="U24" s="445">
        <v>0</v>
      </c>
      <c r="V24" s="445">
        <v>0</v>
      </c>
      <c r="W24" s="447">
        <v>0</v>
      </c>
      <c r="X24" s="449">
        <f>$E24</f>
        <v>3</v>
      </c>
      <c r="Y24" s="449">
        <f t="shared" si="33"/>
        <v>3</v>
      </c>
      <c r="Z24" s="449">
        <f t="shared" si="33"/>
        <v>3</v>
      </c>
      <c r="AA24" s="449">
        <f t="shared" si="33"/>
        <v>3</v>
      </c>
      <c r="AB24" s="449">
        <f t="shared" si="33"/>
        <v>3</v>
      </c>
      <c r="AC24" s="449">
        <f t="shared" si="33"/>
        <v>3</v>
      </c>
      <c r="AD24" s="449">
        <f t="shared" si="33"/>
        <v>3</v>
      </c>
      <c r="AE24" s="449">
        <f t="shared" si="33"/>
        <v>3</v>
      </c>
      <c r="AF24" s="461">
        <f>$F24</f>
        <v>3</v>
      </c>
      <c r="AG24" s="449">
        <f t="shared" si="34"/>
        <v>3</v>
      </c>
      <c r="AH24" s="449">
        <f t="shared" si="34"/>
        <v>3</v>
      </c>
      <c r="AI24" s="449">
        <f t="shared" si="34"/>
        <v>3</v>
      </c>
      <c r="AJ24" s="449">
        <f t="shared" si="34"/>
        <v>3</v>
      </c>
      <c r="AK24" s="449">
        <f t="shared" si="34"/>
        <v>3</v>
      </c>
      <c r="AL24" s="449">
        <f t="shared" si="34"/>
        <v>3</v>
      </c>
      <c r="AM24" s="449">
        <f t="shared" si="34"/>
        <v>3</v>
      </c>
      <c r="AN24" s="449">
        <f t="shared" si="34"/>
        <v>3</v>
      </c>
      <c r="AO24" s="449">
        <f t="shared" si="34"/>
        <v>3</v>
      </c>
      <c r="AP24" s="449">
        <f t="shared" si="34"/>
        <v>3</v>
      </c>
      <c r="AQ24" s="449">
        <f t="shared" si="34"/>
        <v>3</v>
      </c>
    </row>
    <row r="25" spans="1:43" s="26" customFormat="1" ht="23" customHeight="1">
      <c r="A25" s="104"/>
      <c r="B25" s="450" t="s">
        <v>260</v>
      </c>
      <c r="C25" s="451"/>
      <c r="D25" s="452"/>
      <c r="E25" s="453">
        <f>E24*E23</f>
        <v>60</v>
      </c>
      <c r="F25" s="454">
        <f>F23*F24</f>
        <v>60</v>
      </c>
      <c r="G25" s="104"/>
      <c r="H25" s="465">
        <v>0</v>
      </c>
      <c r="I25" s="455">
        <v>0</v>
      </c>
      <c r="J25" s="455">
        <v>0</v>
      </c>
      <c r="K25" s="455">
        <v>0</v>
      </c>
      <c r="L25" s="455">
        <v>0</v>
      </c>
      <c r="M25" s="455">
        <v>0</v>
      </c>
      <c r="N25" s="455">
        <v>0</v>
      </c>
      <c r="O25" s="455">
        <v>0</v>
      </c>
      <c r="P25" s="455">
        <v>0</v>
      </c>
      <c r="Q25" s="455">
        <v>0</v>
      </c>
      <c r="R25" s="455">
        <v>0</v>
      </c>
      <c r="S25" s="455">
        <v>0</v>
      </c>
      <c r="T25" s="465">
        <v>0</v>
      </c>
      <c r="U25" s="455">
        <v>0</v>
      </c>
      <c r="V25" s="455">
        <v>0</v>
      </c>
      <c r="W25" s="456">
        <v>0</v>
      </c>
      <c r="X25" s="457">
        <f>X23*X24</f>
        <v>60</v>
      </c>
      <c r="Y25" s="457">
        <f t="shared" ref="Y25" si="35">Y23*Y24</f>
        <v>60</v>
      </c>
      <c r="Z25" s="457">
        <f t="shared" ref="Z25" si="36">Z23*Z24</f>
        <v>60</v>
      </c>
      <c r="AA25" s="457">
        <f t="shared" ref="AA25" si="37">AA23*AA24</f>
        <v>60</v>
      </c>
      <c r="AB25" s="457">
        <f t="shared" ref="AB25" si="38">AB23*AB24</f>
        <v>60</v>
      </c>
      <c r="AC25" s="457">
        <f t="shared" ref="AC25" si="39">AC23*AC24</f>
        <v>60</v>
      </c>
      <c r="AD25" s="457">
        <f t="shared" ref="AD25" si="40">AD23*AD24</f>
        <v>60</v>
      </c>
      <c r="AE25" s="457">
        <f t="shared" ref="AE25" si="41">AE23*AE24</f>
        <v>60</v>
      </c>
      <c r="AF25" s="462">
        <f t="shared" ref="AF25" si="42">AF23*AF24</f>
        <v>60</v>
      </c>
      <c r="AG25" s="457">
        <f t="shared" ref="AG25" si="43">AG23*AG24</f>
        <v>60</v>
      </c>
      <c r="AH25" s="457">
        <f t="shared" ref="AH25" si="44">AH23*AH24</f>
        <v>60</v>
      </c>
      <c r="AI25" s="457">
        <f t="shared" ref="AI25" si="45">AI23*AI24</f>
        <v>60</v>
      </c>
      <c r="AJ25" s="457">
        <f t="shared" ref="AJ25" si="46">AJ23*AJ24</f>
        <v>60</v>
      </c>
      <c r="AK25" s="457">
        <f t="shared" ref="AK25" si="47">AK23*AK24</f>
        <v>60</v>
      </c>
      <c r="AL25" s="457">
        <f t="shared" ref="AL25" si="48">AL23*AL24</f>
        <v>60</v>
      </c>
      <c r="AM25" s="457">
        <f t="shared" ref="AM25" si="49">AM23*AM24</f>
        <v>60</v>
      </c>
      <c r="AN25" s="457">
        <f t="shared" ref="AN25" si="50">AN23*AN24</f>
        <v>60</v>
      </c>
      <c r="AO25" s="457">
        <f t="shared" ref="AO25" si="51">AO23*AO24</f>
        <v>60</v>
      </c>
      <c r="AP25" s="457">
        <f t="shared" ref="AP25" si="52">AP23*AP24</f>
        <v>60</v>
      </c>
      <c r="AQ25" s="457">
        <f t="shared" ref="AQ25" si="53">AQ23*AQ24</f>
        <v>60</v>
      </c>
    </row>
    <row r="26" spans="1:43" s="3" customFormat="1" ht="23" customHeight="1">
      <c r="A26" s="74"/>
      <c r="B26" s="74"/>
      <c r="C26" s="115"/>
      <c r="D26" s="12"/>
      <c r="E26" s="12"/>
      <c r="F26" s="12"/>
      <c r="G26" s="74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</row>
    <row r="27" spans="1:43" s="24" customFormat="1" ht="23" customHeight="1">
      <c r="A27" s="113"/>
      <c r="B27" s="275" t="s">
        <v>256</v>
      </c>
      <c r="C27" s="276"/>
      <c r="D27" s="277"/>
      <c r="E27" s="277">
        <f>T27+U27+V27+W27+X27+Y27+Z27+AA27+AB27+AC27+AD27+AE27</f>
        <v>264600</v>
      </c>
      <c r="F27" s="278">
        <f>AF27+AG27+AH27+AI27+AJ27+AK27+AL27+AM27+AN27+AO27+AP27+AQ27</f>
        <v>757050</v>
      </c>
      <c r="G27" s="113"/>
      <c r="H27" s="396">
        <v>0</v>
      </c>
      <c r="I27" s="384">
        <v>0</v>
      </c>
      <c r="J27" s="384">
        <v>0</v>
      </c>
      <c r="K27" s="384">
        <v>0</v>
      </c>
      <c r="L27" s="384">
        <v>0</v>
      </c>
      <c r="M27" s="384">
        <v>0</v>
      </c>
      <c r="N27" s="384">
        <v>0</v>
      </c>
      <c r="O27" s="384">
        <v>0</v>
      </c>
      <c r="P27" s="384">
        <v>0</v>
      </c>
      <c r="Q27" s="384">
        <v>0</v>
      </c>
      <c r="R27" s="384">
        <v>0</v>
      </c>
      <c r="S27" s="384">
        <v>0</v>
      </c>
      <c r="T27" s="396">
        <v>0</v>
      </c>
      <c r="U27" s="384">
        <v>0</v>
      </c>
      <c r="V27" s="384">
        <v>0</v>
      </c>
      <c r="W27" s="384">
        <v>0</v>
      </c>
      <c r="X27" s="269">
        <f t="shared" ref="X27:AQ27" si="54">X10*X13</f>
        <v>22050</v>
      </c>
      <c r="Y27" s="269">
        <f t="shared" si="54"/>
        <v>22050</v>
      </c>
      <c r="Z27" s="269">
        <f t="shared" si="54"/>
        <v>29400</v>
      </c>
      <c r="AA27" s="269">
        <f t="shared" si="54"/>
        <v>29400</v>
      </c>
      <c r="AB27" s="269">
        <f t="shared" si="54"/>
        <v>36750</v>
      </c>
      <c r="AC27" s="269">
        <f t="shared" si="54"/>
        <v>36750</v>
      </c>
      <c r="AD27" s="269">
        <f t="shared" si="54"/>
        <v>44100</v>
      </c>
      <c r="AE27" s="269">
        <f t="shared" si="54"/>
        <v>44100</v>
      </c>
      <c r="AF27" s="393">
        <f t="shared" si="54"/>
        <v>44100</v>
      </c>
      <c r="AG27" s="269">
        <f t="shared" si="54"/>
        <v>44100</v>
      </c>
      <c r="AH27" s="269">
        <f t="shared" si="54"/>
        <v>51450</v>
      </c>
      <c r="AI27" s="269">
        <f t="shared" si="54"/>
        <v>51450</v>
      </c>
      <c r="AJ27" s="269">
        <f t="shared" si="54"/>
        <v>58800</v>
      </c>
      <c r="AK27" s="269">
        <f t="shared" si="54"/>
        <v>58800</v>
      </c>
      <c r="AL27" s="269">
        <f t="shared" si="54"/>
        <v>66150</v>
      </c>
      <c r="AM27" s="269">
        <f t="shared" si="54"/>
        <v>66150</v>
      </c>
      <c r="AN27" s="269">
        <f t="shared" si="54"/>
        <v>73500</v>
      </c>
      <c r="AO27" s="269">
        <f t="shared" si="54"/>
        <v>73500</v>
      </c>
      <c r="AP27" s="269">
        <f t="shared" si="54"/>
        <v>80850</v>
      </c>
      <c r="AQ27" s="269">
        <f t="shared" si="54"/>
        <v>88200</v>
      </c>
    </row>
    <row r="28" spans="1:43" s="24" customFormat="1" ht="23" customHeight="1">
      <c r="A28" s="113"/>
      <c r="B28" s="261" t="s">
        <v>136</v>
      </c>
      <c r="C28" s="262"/>
      <c r="D28" s="265"/>
      <c r="E28" s="265">
        <f>E27/E$33</f>
        <v>0.73770491803278693</v>
      </c>
      <c r="F28" s="266">
        <f>F27/F$33</f>
        <v>0.72842998585572838</v>
      </c>
      <c r="G28" s="113"/>
      <c r="H28" s="397" t="str">
        <f t="shared" ref="H28:AQ28" si="55">IFERROR(H27/H$33,"-")</f>
        <v>-</v>
      </c>
      <c r="I28" s="385" t="str">
        <f t="shared" si="55"/>
        <v>-</v>
      </c>
      <c r="J28" s="385" t="str">
        <f t="shared" si="55"/>
        <v>-</v>
      </c>
      <c r="K28" s="385" t="str">
        <f t="shared" si="55"/>
        <v>-</v>
      </c>
      <c r="L28" s="385" t="str">
        <f t="shared" si="55"/>
        <v>-</v>
      </c>
      <c r="M28" s="385" t="str">
        <f t="shared" si="55"/>
        <v>-</v>
      </c>
      <c r="N28" s="385" t="str">
        <f t="shared" si="55"/>
        <v>-</v>
      </c>
      <c r="O28" s="385" t="str">
        <f t="shared" si="55"/>
        <v>-</v>
      </c>
      <c r="P28" s="385" t="str">
        <f t="shared" si="55"/>
        <v>-</v>
      </c>
      <c r="Q28" s="385" t="str">
        <f t="shared" si="55"/>
        <v>-</v>
      </c>
      <c r="R28" s="385" t="str">
        <f t="shared" si="55"/>
        <v>-</v>
      </c>
      <c r="S28" s="385" t="str">
        <f t="shared" si="55"/>
        <v>-</v>
      </c>
      <c r="T28" s="397" t="str">
        <f t="shared" si="55"/>
        <v>-</v>
      </c>
      <c r="U28" s="385" t="str">
        <f t="shared" si="55"/>
        <v>-</v>
      </c>
      <c r="V28" s="385" t="str">
        <f t="shared" si="55"/>
        <v>-</v>
      </c>
      <c r="W28" s="385" t="str">
        <f t="shared" si="55"/>
        <v>-</v>
      </c>
      <c r="X28" s="265">
        <f t="shared" si="55"/>
        <v>0.65217391304347827</v>
      </c>
      <c r="Y28" s="265">
        <f t="shared" si="55"/>
        <v>0.65217391304347827</v>
      </c>
      <c r="Z28" s="265">
        <f t="shared" si="55"/>
        <v>0.7142857142857143</v>
      </c>
      <c r="AA28" s="265">
        <f t="shared" si="55"/>
        <v>0.7142857142857143</v>
      </c>
      <c r="AB28" s="265">
        <f t="shared" si="55"/>
        <v>0.75757575757575757</v>
      </c>
      <c r="AC28" s="265">
        <f t="shared" si="55"/>
        <v>0.75757575757575757</v>
      </c>
      <c r="AD28" s="265">
        <f t="shared" si="55"/>
        <v>0.78947368421052633</v>
      </c>
      <c r="AE28" s="265">
        <f t="shared" si="55"/>
        <v>0.78947368421052633</v>
      </c>
      <c r="AF28" s="394">
        <f t="shared" si="55"/>
        <v>0.65217391304347827</v>
      </c>
      <c r="AG28" s="265">
        <f t="shared" si="55"/>
        <v>0.65217391304347827</v>
      </c>
      <c r="AH28" s="265">
        <f t="shared" si="55"/>
        <v>0.68627450980392157</v>
      </c>
      <c r="AI28" s="265">
        <f t="shared" si="55"/>
        <v>0.68627450980392157</v>
      </c>
      <c r="AJ28" s="265">
        <f t="shared" si="55"/>
        <v>0.7142857142857143</v>
      </c>
      <c r="AK28" s="265">
        <f t="shared" si="55"/>
        <v>0.7142857142857143</v>
      </c>
      <c r="AL28" s="265">
        <f t="shared" si="55"/>
        <v>0.73770491803278693</v>
      </c>
      <c r="AM28" s="265">
        <f t="shared" si="55"/>
        <v>0.73770491803278693</v>
      </c>
      <c r="AN28" s="265">
        <f t="shared" si="55"/>
        <v>0.75757575757575757</v>
      </c>
      <c r="AO28" s="265">
        <f t="shared" si="55"/>
        <v>0.75757575757575757</v>
      </c>
      <c r="AP28" s="265">
        <f t="shared" si="55"/>
        <v>0.77464788732394363</v>
      </c>
      <c r="AQ28" s="266">
        <f t="shared" si="55"/>
        <v>0.78947368421052633</v>
      </c>
    </row>
    <row r="29" spans="1:43" s="24" customFormat="1" ht="23" customHeight="1">
      <c r="A29" s="113"/>
      <c r="B29" s="275" t="s">
        <v>257</v>
      </c>
      <c r="C29" s="276"/>
      <c r="D29" s="277"/>
      <c r="E29" s="277">
        <f>T29+U29+V29+W29+X29+Y29+Z29+AA29+AB29+AC29+AD29+AE29</f>
        <v>58800</v>
      </c>
      <c r="F29" s="278">
        <f>AF29+AG29+AH29+AI29+AJ29+AK29+AL29+AM29+AN29+AO29+AP29+AQ29</f>
        <v>176400</v>
      </c>
      <c r="G29" s="113"/>
      <c r="H29" s="396">
        <v>0</v>
      </c>
      <c r="I29" s="384">
        <v>0</v>
      </c>
      <c r="J29" s="384">
        <v>0</v>
      </c>
      <c r="K29" s="384">
        <v>0</v>
      </c>
      <c r="L29" s="384">
        <v>0</v>
      </c>
      <c r="M29" s="384">
        <v>0</v>
      </c>
      <c r="N29" s="384">
        <v>0</v>
      </c>
      <c r="O29" s="384">
        <v>0</v>
      </c>
      <c r="P29" s="384">
        <v>0</v>
      </c>
      <c r="Q29" s="384">
        <v>0</v>
      </c>
      <c r="R29" s="384">
        <v>0</v>
      </c>
      <c r="S29" s="384">
        <v>0</v>
      </c>
      <c r="T29" s="396">
        <v>0</v>
      </c>
      <c r="U29" s="384">
        <v>0</v>
      </c>
      <c r="V29" s="384">
        <v>0</v>
      </c>
      <c r="W29" s="384">
        <v>0</v>
      </c>
      <c r="X29" s="269">
        <f>X16*X19</f>
        <v>7350</v>
      </c>
      <c r="Y29" s="269">
        <f t="shared" ref="Y29:AQ29" si="56">Y16*Y19</f>
        <v>7350</v>
      </c>
      <c r="Z29" s="269">
        <f t="shared" si="56"/>
        <v>7350</v>
      </c>
      <c r="AA29" s="269">
        <f t="shared" si="56"/>
        <v>7350</v>
      </c>
      <c r="AB29" s="269">
        <f t="shared" si="56"/>
        <v>7350</v>
      </c>
      <c r="AC29" s="269">
        <f t="shared" si="56"/>
        <v>7350</v>
      </c>
      <c r="AD29" s="269">
        <f t="shared" si="56"/>
        <v>7350</v>
      </c>
      <c r="AE29" s="269">
        <f t="shared" si="56"/>
        <v>7350</v>
      </c>
      <c r="AF29" s="393">
        <f t="shared" si="56"/>
        <v>14700</v>
      </c>
      <c r="AG29" s="269">
        <f t="shared" si="56"/>
        <v>14700</v>
      </c>
      <c r="AH29" s="269">
        <f t="shared" si="56"/>
        <v>14700</v>
      </c>
      <c r="AI29" s="269">
        <f t="shared" si="56"/>
        <v>14700</v>
      </c>
      <c r="AJ29" s="269">
        <f t="shared" si="56"/>
        <v>14700</v>
      </c>
      <c r="AK29" s="269">
        <f t="shared" si="56"/>
        <v>14700</v>
      </c>
      <c r="AL29" s="269">
        <f t="shared" si="56"/>
        <v>14700</v>
      </c>
      <c r="AM29" s="269">
        <f t="shared" si="56"/>
        <v>14700</v>
      </c>
      <c r="AN29" s="269">
        <f t="shared" si="56"/>
        <v>14700</v>
      </c>
      <c r="AO29" s="269">
        <f t="shared" si="56"/>
        <v>14700</v>
      </c>
      <c r="AP29" s="269">
        <f t="shared" si="56"/>
        <v>14700</v>
      </c>
      <c r="AQ29" s="269">
        <f t="shared" si="56"/>
        <v>14700</v>
      </c>
    </row>
    <row r="30" spans="1:43" s="24" customFormat="1" ht="23" customHeight="1">
      <c r="A30" s="113"/>
      <c r="B30" s="261" t="s">
        <v>136</v>
      </c>
      <c r="C30" s="262"/>
      <c r="D30" s="265"/>
      <c r="E30" s="265">
        <f>E29/E$33</f>
        <v>0.16393442622950818</v>
      </c>
      <c r="F30" s="266">
        <f>F29/F$33</f>
        <v>0.16973125884016974</v>
      </c>
      <c r="G30" s="113"/>
      <c r="H30" s="397" t="str">
        <f t="shared" ref="H30:AQ30" si="57">IFERROR(H29/H$33,"-")</f>
        <v>-</v>
      </c>
      <c r="I30" s="385" t="str">
        <f t="shared" si="57"/>
        <v>-</v>
      </c>
      <c r="J30" s="385" t="str">
        <f t="shared" si="57"/>
        <v>-</v>
      </c>
      <c r="K30" s="385" t="str">
        <f t="shared" si="57"/>
        <v>-</v>
      </c>
      <c r="L30" s="385" t="str">
        <f t="shared" si="57"/>
        <v>-</v>
      </c>
      <c r="M30" s="385" t="str">
        <f t="shared" si="57"/>
        <v>-</v>
      </c>
      <c r="N30" s="385" t="str">
        <f t="shared" si="57"/>
        <v>-</v>
      </c>
      <c r="O30" s="385" t="str">
        <f t="shared" si="57"/>
        <v>-</v>
      </c>
      <c r="P30" s="385" t="str">
        <f t="shared" si="57"/>
        <v>-</v>
      </c>
      <c r="Q30" s="385" t="str">
        <f t="shared" si="57"/>
        <v>-</v>
      </c>
      <c r="R30" s="385" t="str">
        <f t="shared" si="57"/>
        <v>-</v>
      </c>
      <c r="S30" s="385" t="str">
        <f t="shared" si="57"/>
        <v>-</v>
      </c>
      <c r="T30" s="397" t="str">
        <f t="shared" si="57"/>
        <v>-</v>
      </c>
      <c r="U30" s="385" t="str">
        <f t="shared" si="57"/>
        <v>-</v>
      </c>
      <c r="V30" s="385" t="str">
        <f t="shared" si="57"/>
        <v>-</v>
      </c>
      <c r="W30" s="385" t="str">
        <f t="shared" si="57"/>
        <v>-</v>
      </c>
      <c r="X30" s="265">
        <f t="shared" si="57"/>
        <v>0.21739130434782608</v>
      </c>
      <c r="Y30" s="265">
        <f t="shared" si="57"/>
        <v>0.21739130434782608</v>
      </c>
      <c r="Z30" s="265">
        <f t="shared" si="57"/>
        <v>0.17857142857142858</v>
      </c>
      <c r="AA30" s="265">
        <f t="shared" si="57"/>
        <v>0.17857142857142858</v>
      </c>
      <c r="AB30" s="265">
        <f t="shared" si="57"/>
        <v>0.15151515151515152</v>
      </c>
      <c r="AC30" s="265">
        <f t="shared" si="57"/>
        <v>0.15151515151515152</v>
      </c>
      <c r="AD30" s="265">
        <f t="shared" si="57"/>
        <v>0.13157894736842105</v>
      </c>
      <c r="AE30" s="265">
        <f t="shared" si="57"/>
        <v>0.13157894736842105</v>
      </c>
      <c r="AF30" s="394">
        <f t="shared" si="57"/>
        <v>0.21739130434782608</v>
      </c>
      <c r="AG30" s="265">
        <f t="shared" si="57"/>
        <v>0.21739130434782608</v>
      </c>
      <c r="AH30" s="265">
        <f t="shared" si="57"/>
        <v>0.19607843137254902</v>
      </c>
      <c r="AI30" s="265">
        <f t="shared" si="57"/>
        <v>0.19607843137254902</v>
      </c>
      <c r="AJ30" s="265">
        <f t="shared" si="57"/>
        <v>0.17857142857142858</v>
      </c>
      <c r="AK30" s="265">
        <f t="shared" si="57"/>
        <v>0.17857142857142858</v>
      </c>
      <c r="AL30" s="265">
        <f t="shared" si="57"/>
        <v>0.16393442622950818</v>
      </c>
      <c r="AM30" s="265">
        <f t="shared" si="57"/>
        <v>0.16393442622950818</v>
      </c>
      <c r="AN30" s="265">
        <f t="shared" si="57"/>
        <v>0.15151515151515152</v>
      </c>
      <c r="AO30" s="265">
        <f t="shared" si="57"/>
        <v>0.15151515151515152</v>
      </c>
      <c r="AP30" s="265">
        <f t="shared" si="57"/>
        <v>0.14084507042253522</v>
      </c>
      <c r="AQ30" s="266">
        <f t="shared" si="57"/>
        <v>0.13157894736842105</v>
      </c>
    </row>
    <row r="31" spans="1:43" s="24" customFormat="1" ht="23" customHeight="1">
      <c r="A31" s="113"/>
      <c r="B31" s="275" t="s">
        <v>258</v>
      </c>
      <c r="C31" s="276"/>
      <c r="D31" s="277"/>
      <c r="E31" s="277">
        <f>T31+U31+V31+W31+X31+Y31+Z31+AA31+AB31+AC31+AD31+AE31</f>
        <v>35280</v>
      </c>
      <c r="F31" s="278">
        <f>AF31+AG31+AH31+AI31+AJ31+AK31+AL31+AM31+AN31+AO31+AP31+AQ31</f>
        <v>105840</v>
      </c>
      <c r="G31" s="113"/>
      <c r="H31" s="396">
        <v>0</v>
      </c>
      <c r="I31" s="384">
        <v>0</v>
      </c>
      <c r="J31" s="384">
        <v>0</v>
      </c>
      <c r="K31" s="384">
        <v>0</v>
      </c>
      <c r="L31" s="384">
        <v>0</v>
      </c>
      <c r="M31" s="384">
        <v>0</v>
      </c>
      <c r="N31" s="384">
        <v>0</v>
      </c>
      <c r="O31" s="384">
        <v>0</v>
      </c>
      <c r="P31" s="384">
        <v>0</v>
      </c>
      <c r="Q31" s="384">
        <v>0</v>
      </c>
      <c r="R31" s="384">
        <v>0</v>
      </c>
      <c r="S31" s="384">
        <v>0</v>
      </c>
      <c r="T31" s="396">
        <v>0</v>
      </c>
      <c r="U31" s="384">
        <v>0</v>
      </c>
      <c r="V31" s="384">
        <v>0</v>
      </c>
      <c r="W31" s="384">
        <v>0</v>
      </c>
      <c r="X31" s="269">
        <f>X22*X25</f>
        <v>4410</v>
      </c>
      <c r="Y31" s="269">
        <f t="shared" ref="Y31:AQ31" si="58">Y22*Y25</f>
        <v>4410</v>
      </c>
      <c r="Z31" s="269">
        <f t="shared" si="58"/>
        <v>4410</v>
      </c>
      <c r="AA31" s="269">
        <f t="shared" si="58"/>
        <v>4410</v>
      </c>
      <c r="AB31" s="269">
        <f t="shared" si="58"/>
        <v>4410</v>
      </c>
      <c r="AC31" s="269">
        <f t="shared" si="58"/>
        <v>4410</v>
      </c>
      <c r="AD31" s="269">
        <f t="shared" si="58"/>
        <v>4410</v>
      </c>
      <c r="AE31" s="269">
        <f t="shared" si="58"/>
        <v>4410</v>
      </c>
      <c r="AF31" s="393">
        <f t="shared" si="58"/>
        <v>8820</v>
      </c>
      <c r="AG31" s="269">
        <f t="shared" si="58"/>
        <v>8820</v>
      </c>
      <c r="AH31" s="269">
        <f t="shared" si="58"/>
        <v>8820</v>
      </c>
      <c r="AI31" s="269">
        <f t="shared" si="58"/>
        <v>8820</v>
      </c>
      <c r="AJ31" s="269">
        <f t="shared" si="58"/>
        <v>8820</v>
      </c>
      <c r="AK31" s="269">
        <f t="shared" si="58"/>
        <v>8820</v>
      </c>
      <c r="AL31" s="269">
        <f t="shared" si="58"/>
        <v>8820</v>
      </c>
      <c r="AM31" s="269">
        <f t="shared" si="58"/>
        <v>8820</v>
      </c>
      <c r="AN31" s="269">
        <f t="shared" si="58"/>
        <v>8820</v>
      </c>
      <c r="AO31" s="269">
        <f t="shared" si="58"/>
        <v>8820</v>
      </c>
      <c r="AP31" s="269">
        <f t="shared" si="58"/>
        <v>8820</v>
      </c>
      <c r="AQ31" s="269">
        <f t="shared" si="58"/>
        <v>8820</v>
      </c>
    </row>
    <row r="32" spans="1:43" s="24" customFormat="1" ht="23" customHeight="1">
      <c r="A32" s="113"/>
      <c r="B32" s="261" t="s">
        <v>136</v>
      </c>
      <c r="C32" s="262"/>
      <c r="D32" s="265"/>
      <c r="E32" s="265">
        <f>E31/E$33</f>
        <v>9.8360655737704916E-2</v>
      </c>
      <c r="F32" s="266">
        <f>F31/F$33</f>
        <v>0.10183875530410184</v>
      </c>
      <c r="G32" s="113"/>
      <c r="H32" s="397" t="str">
        <f t="shared" ref="H32:AQ32" si="59">IFERROR(H31/H$33,"-")</f>
        <v>-</v>
      </c>
      <c r="I32" s="385" t="str">
        <f t="shared" si="59"/>
        <v>-</v>
      </c>
      <c r="J32" s="385" t="str">
        <f t="shared" si="59"/>
        <v>-</v>
      </c>
      <c r="K32" s="385" t="str">
        <f t="shared" si="59"/>
        <v>-</v>
      </c>
      <c r="L32" s="385" t="str">
        <f t="shared" si="59"/>
        <v>-</v>
      </c>
      <c r="M32" s="385" t="str">
        <f t="shared" si="59"/>
        <v>-</v>
      </c>
      <c r="N32" s="385" t="str">
        <f t="shared" si="59"/>
        <v>-</v>
      </c>
      <c r="O32" s="385" t="str">
        <f t="shared" si="59"/>
        <v>-</v>
      </c>
      <c r="P32" s="385" t="str">
        <f t="shared" si="59"/>
        <v>-</v>
      </c>
      <c r="Q32" s="385" t="str">
        <f t="shared" si="59"/>
        <v>-</v>
      </c>
      <c r="R32" s="385" t="str">
        <f t="shared" si="59"/>
        <v>-</v>
      </c>
      <c r="S32" s="385" t="str">
        <f t="shared" si="59"/>
        <v>-</v>
      </c>
      <c r="T32" s="397" t="str">
        <f t="shared" si="59"/>
        <v>-</v>
      </c>
      <c r="U32" s="385" t="str">
        <f t="shared" si="59"/>
        <v>-</v>
      </c>
      <c r="V32" s="385" t="str">
        <f t="shared" si="59"/>
        <v>-</v>
      </c>
      <c r="W32" s="385" t="str">
        <f t="shared" si="59"/>
        <v>-</v>
      </c>
      <c r="X32" s="265">
        <f t="shared" si="59"/>
        <v>0.13043478260869565</v>
      </c>
      <c r="Y32" s="265">
        <f t="shared" si="59"/>
        <v>0.13043478260869565</v>
      </c>
      <c r="Z32" s="265">
        <f t="shared" si="59"/>
        <v>0.10714285714285714</v>
      </c>
      <c r="AA32" s="265">
        <f t="shared" si="59"/>
        <v>0.10714285714285714</v>
      </c>
      <c r="AB32" s="265">
        <f t="shared" si="59"/>
        <v>9.0909090909090912E-2</v>
      </c>
      <c r="AC32" s="265">
        <f t="shared" si="59"/>
        <v>9.0909090909090912E-2</v>
      </c>
      <c r="AD32" s="265">
        <f t="shared" si="59"/>
        <v>7.8947368421052627E-2</v>
      </c>
      <c r="AE32" s="265">
        <f t="shared" si="59"/>
        <v>7.8947368421052627E-2</v>
      </c>
      <c r="AF32" s="394">
        <f t="shared" si="59"/>
        <v>0.13043478260869565</v>
      </c>
      <c r="AG32" s="265">
        <f t="shared" si="59"/>
        <v>0.13043478260869565</v>
      </c>
      <c r="AH32" s="265">
        <f t="shared" si="59"/>
        <v>0.11764705882352941</v>
      </c>
      <c r="AI32" s="265">
        <f t="shared" si="59"/>
        <v>0.11764705882352941</v>
      </c>
      <c r="AJ32" s="265">
        <f t="shared" si="59"/>
        <v>0.10714285714285714</v>
      </c>
      <c r="AK32" s="265">
        <f t="shared" si="59"/>
        <v>0.10714285714285714</v>
      </c>
      <c r="AL32" s="265">
        <f t="shared" si="59"/>
        <v>9.8360655737704916E-2</v>
      </c>
      <c r="AM32" s="265">
        <f t="shared" si="59"/>
        <v>9.8360655737704916E-2</v>
      </c>
      <c r="AN32" s="265">
        <f t="shared" si="59"/>
        <v>9.0909090909090912E-2</v>
      </c>
      <c r="AO32" s="265">
        <f t="shared" si="59"/>
        <v>9.0909090909090912E-2</v>
      </c>
      <c r="AP32" s="265">
        <f t="shared" si="59"/>
        <v>8.4507042253521125E-2</v>
      </c>
      <c r="AQ32" s="266">
        <f t="shared" si="59"/>
        <v>7.8947368421052627E-2</v>
      </c>
    </row>
    <row r="33" spans="1:43" s="3" customFormat="1" ht="23" customHeight="1">
      <c r="A33" s="74"/>
      <c r="B33" s="235" t="s">
        <v>221</v>
      </c>
      <c r="C33" s="331"/>
      <c r="D33" s="279">
        <f>H33+I33+J33+K33+L33+M33+N33+O33+P33+Q33+R33+S33</f>
        <v>0</v>
      </c>
      <c r="E33" s="279">
        <f>T33+U33+V33+W33+X33+Y33+Z33+AA33+AB33+AC33+AD33+AE33</f>
        <v>358680</v>
      </c>
      <c r="F33" s="300">
        <f>AF33+AG33+AH33+AI33+AJ33+AK33+AL33+AM33+AN33+AO33+AP33+AQ33</f>
        <v>1039290</v>
      </c>
      <c r="G33" s="117"/>
      <c r="H33" s="390">
        <f>H27+H29+H31</f>
        <v>0</v>
      </c>
      <c r="I33" s="390">
        <f t="shared" ref="I33:AP33" si="60">I27+I29+I31</f>
        <v>0</v>
      </c>
      <c r="J33" s="390">
        <f t="shared" si="60"/>
        <v>0</v>
      </c>
      <c r="K33" s="390">
        <f t="shared" si="60"/>
        <v>0</v>
      </c>
      <c r="L33" s="390">
        <f t="shared" si="60"/>
        <v>0</v>
      </c>
      <c r="M33" s="390">
        <f t="shared" si="60"/>
        <v>0</v>
      </c>
      <c r="N33" s="390">
        <f t="shared" si="60"/>
        <v>0</v>
      </c>
      <c r="O33" s="390">
        <f t="shared" si="60"/>
        <v>0</v>
      </c>
      <c r="P33" s="390">
        <f t="shared" si="60"/>
        <v>0</v>
      </c>
      <c r="Q33" s="390">
        <f t="shared" si="60"/>
        <v>0</v>
      </c>
      <c r="R33" s="390">
        <f t="shared" si="60"/>
        <v>0</v>
      </c>
      <c r="S33" s="390">
        <f t="shared" si="60"/>
        <v>0</v>
      </c>
      <c r="T33" s="425">
        <f>T27+T29+T31</f>
        <v>0</v>
      </c>
      <c r="U33" s="425">
        <f t="shared" si="60"/>
        <v>0</v>
      </c>
      <c r="V33" s="425">
        <f t="shared" si="60"/>
        <v>0</v>
      </c>
      <c r="W33" s="425">
        <f t="shared" si="60"/>
        <v>0</v>
      </c>
      <c r="X33" s="425">
        <f t="shared" si="60"/>
        <v>33810</v>
      </c>
      <c r="Y33" s="425">
        <f t="shared" si="60"/>
        <v>33810</v>
      </c>
      <c r="Z33" s="425">
        <f t="shared" si="60"/>
        <v>41160</v>
      </c>
      <c r="AA33" s="425">
        <f t="shared" si="60"/>
        <v>41160</v>
      </c>
      <c r="AB33" s="425">
        <f t="shared" si="60"/>
        <v>48510</v>
      </c>
      <c r="AC33" s="425">
        <f t="shared" si="60"/>
        <v>48510</v>
      </c>
      <c r="AD33" s="425">
        <f t="shared" si="60"/>
        <v>55860</v>
      </c>
      <c r="AE33" s="425">
        <f t="shared" si="60"/>
        <v>55860</v>
      </c>
      <c r="AF33" s="425">
        <f t="shared" si="60"/>
        <v>67620</v>
      </c>
      <c r="AG33" s="425">
        <f t="shared" si="60"/>
        <v>67620</v>
      </c>
      <c r="AH33" s="425">
        <f t="shared" si="60"/>
        <v>74970</v>
      </c>
      <c r="AI33" s="425">
        <f t="shared" si="60"/>
        <v>74970</v>
      </c>
      <c r="AJ33" s="425">
        <f t="shared" si="60"/>
        <v>82320</v>
      </c>
      <c r="AK33" s="425">
        <f t="shared" si="60"/>
        <v>82320</v>
      </c>
      <c r="AL33" s="425">
        <f t="shared" si="60"/>
        <v>89670</v>
      </c>
      <c r="AM33" s="425">
        <f t="shared" si="60"/>
        <v>89670</v>
      </c>
      <c r="AN33" s="425">
        <f t="shared" si="60"/>
        <v>97020</v>
      </c>
      <c r="AO33" s="425">
        <f t="shared" si="60"/>
        <v>97020</v>
      </c>
      <c r="AP33" s="425">
        <f t="shared" si="60"/>
        <v>104370</v>
      </c>
      <c r="AQ33" s="425">
        <f>AQ27+AQ29+AQ31</f>
        <v>111720</v>
      </c>
    </row>
    <row r="34" spans="1:43" s="52" customFormat="1" ht="23" customHeight="1">
      <c r="A34" s="118"/>
      <c r="B34" s="112" t="s">
        <v>3</v>
      </c>
      <c r="C34" s="54"/>
      <c r="D34" s="53"/>
      <c r="E34" s="53" t="str">
        <f>IF(D33=0,"-",E33/D33-1)</f>
        <v>-</v>
      </c>
      <c r="F34" s="55">
        <f>IF(E33=0,"-",F33/E33-1)</f>
        <v>1.8975409836065573</v>
      </c>
      <c r="G34" s="118"/>
      <c r="H34" s="281"/>
      <c r="I34" s="53" t="str">
        <f t="shared" ref="I34:AQ34" si="61">IF(H33=0,"-",I33/H33-1)</f>
        <v>-</v>
      </c>
      <c r="J34" s="53" t="str">
        <f t="shared" si="61"/>
        <v>-</v>
      </c>
      <c r="K34" s="53" t="str">
        <f t="shared" si="61"/>
        <v>-</v>
      </c>
      <c r="L34" s="53" t="str">
        <f t="shared" si="61"/>
        <v>-</v>
      </c>
      <c r="M34" s="53" t="str">
        <f t="shared" si="61"/>
        <v>-</v>
      </c>
      <c r="N34" s="53" t="str">
        <f t="shared" si="61"/>
        <v>-</v>
      </c>
      <c r="O34" s="53" t="str">
        <f t="shared" si="61"/>
        <v>-</v>
      </c>
      <c r="P34" s="53" t="str">
        <f t="shared" si="61"/>
        <v>-</v>
      </c>
      <c r="Q34" s="53" t="str">
        <f t="shared" si="61"/>
        <v>-</v>
      </c>
      <c r="R34" s="53" t="str">
        <f t="shared" si="61"/>
        <v>-</v>
      </c>
      <c r="S34" s="53" t="str">
        <f t="shared" si="61"/>
        <v>-</v>
      </c>
      <c r="T34" s="281" t="str">
        <f t="shared" si="61"/>
        <v>-</v>
      </c>
      <c r="U34" s="53" t="str">
        <f t="shared" si="61"/>
        <v>-</v>
      </c>
      <c r="V34" s="53" t="str">
        <f t="shared" si="61"/>
        <v>-</v>
      </c>
      <c r="W34" s="53" t="str">
        <f t="shared" si="61"/>
        <v>-</v>
      </c>
      <c r="X34" s="53" t="str">
        <f t="shared" si="61"/>
        <v>-</v>
      </c>
      <c r="Y34" s="53">
        <f t="shared" si="61"/>
        <v>0</v>
      </c>
      <c r="Z34" s="53">
        <f t="shared" si="61"/>
        <v>0.21739130434782616</v>
      </c>
      <c r="AA34" s="53">
        <f t="shared" si="61"/>
        <v>0</v>
      </c>
      <c r="AB34" s="53">
        <f t="shared" si="61"/>
        <v>0.1785714285714286</v>
      </c>
      <c r="AC34" s="53">
        <f t="shared" si="61"/>
        <v>0</v>
      </c>
      <c r="AD34" s="53">
        <f t="shared" si="61"/>
        <v>0.1515151515151516</v>
      </c>
      <c r="AE34" s="53">
        <f t="shared" si="61"/>
        <v>0</v>
      </c>
      <c r="AF34" s="53">
        <f t="shared" si="61"/>
        <v>0.21052631578947367</v>
      </c>
      <c r="AG34" s="53">
        <f t="shared" si="61"/>
        <v>0</v>
      </c>
      <c r="AH34" s="53">
        <f t="shared" si="61"/>
        <v>0.10869565217391308</v>
      </c>
      <c r="AI34" s="53">
        <f t="shared" si="61"/>
        <v>0</v>
      </c>
      <c r="AJ34" s="53">
        <f t="shared" si="61"/>
        <v>9.8039215686274606E-2</v>
      </c>
      <c r="AK34" s="53">
        <f t="shared" si="61"/>
        <v>0</v>
      </c>
      <c r="AL34" s="53">
        <f t="shared" si="61"/>
        <v>8.9285714285714191E-2</v>
      </c>
      <c r="AM34" s="53">
        <f t="shared" si="61"/>
        <v>0</v>
      </c>
      <c r="AN34" s="53">
        <f t="shared" si="61"/>
        <v>8.1967213114754189E-2</v>
      </c>
      <c r="AO34" s="53">
        <f t="shared" si="61"/>
        <v>0</v>
      </c>
      <c r="AP34" s="53">
        <f t="shared" si="61"/>
        <v>7.575757575757569E-2</v>
      </c>
      <c r="AQ34" s="55">
        <f t="shared" si="61"/>
        <v>7.0422535211267512E-2</v>
      </c>
    </row>
    <row r="35" spans="1:43" ht="23"/>
    <row r="36" spans="1:43" ht="23"/>
    <row r="37" spans="1:43" ht="23" customHeight="1">
      <c r="A37" s="10">
        <v>2</v>
      </c>
      <c r="B37" s="120" t="s">
        <v>113</v>
      </c>
      <c r="C37" s="191"/>
      <c r="D37" s="177"/>
      <c r="E37" s="177"/>
      <c r="F37" s="192"/>
      <c r="G37" s="1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</row>
    <row r="38" spans="1:43" ht="23" customHeight="1">
      <c r="A38" s="6"/>
      <c r="B38" s="4"/>
      <c r="C38" s="191"/>
      <c r="D38" s="177"/>
      <c r="E38" s="177"/>
      <c r="F38" s="177"/>
      <c r="G38" s="1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</row>
    <row r="39" spans="1:43" ht="23" customHeight="1" thickBot="1">
      <c r="A39" s="1"/>
      <c r="B39" s="11" t="s">
        <v>14</v>
      </c>
      <c r="C39" s="11"/>
      <c r="D39" s="185"/>
      <c r="E39" s="185"/>
      <c r="F39" s="185"/>
      <c r="G39" s="1"/>
    </row>
    <row r="40" spans="1:43" ht="23" customHeight="1">
      <c r="A40" s="74"/>
      <c r="B40" s="153" t="s">
        <v>252</v>
      </c>
      <c r="C40" s="190"/>
      <c r="D40" s="193"/>
      <c r="E40" s="193">
        <v>122207</v>
      </c>
      <c r="F40" s="193">
        <v>6373</v>
      </c>
      <c r="G40" s="74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</row>
    <row r="41" spans="1:43" ht="23" customHeight="1">
      <c r="A41" s="74"/>
      <c r="B41" s="153" t="s">
        <v>253</v>
      </c>
      <c r="C41" s="190"/>
      <c r="D41" s="193"/>
      <c r="E41" s="193">
        <v>0</v>
      </c>
      <c r="F41" s="193">
        <v>7200</v>
      </c>
      <c r="G41" s="74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</row>
    <row r="42" spans="1:43" ht="23" customHeight="1">
      <c r="A42" s="74"/>
      <c r="B42" s="153" t="s">
        <v>254</v>
      </c>
      <c r="C42" s="190"/>
      <c r="D42" s="193"/>
      <c r="E42" s="193">
        <v>0</v>
      </c>
      <c r="F42" s="193">
        <v>2160</v>
      </c>
      <c r="G42" s="74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</row>
    <row r="43" spans="1:43" ht="23" customHeight="1">
      <c r="A43" s="74"/>
      <c r="B43" s="153" t="s">
        <v>255</v>
      </c>
      <c r="C43" s="190"/>
      <c r="D43" s="193"/>
      <c r="E43" s="193">
        <v>0</v>
      </c>
      <c r="F43" s="193">
        <v>4000</v>
      </c>
      <c r="G43" s="74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</row>
    <row r="44" spans="1:43" ht="23" customHeight="1">
      <c r="A44" s="127"/>
      <c r="B44" s="128"/>
      <c r="C44" s="188"/>
      <c r="D44" s="188"/>
      <c r="E44" s="188"/>
      <c r="F44" s="188"/>
      <c r="G44" s="110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</row>
    <row r="45" spans="1:43" s="293" customFormat="1" ht="23" customHeight="1">
      <c r="A45" s="291"/>
      <c r="B45" s="341" t="str">
        <f>B40</f>
        <v>Intercommunalité(s)</v>
      </c>
      <c r="C45" s="342"/>
      <c r="D45" s="319">
        <f>H45+I45+J45+K45+L45+M45+N45+O45+P45+Q45+R45+S45</f>
        <v>0</v>
      </c>
      <c r="E45" s="319">
        <f>T45+U45+V45+W45+X45+Y45+Z45+AA45+AB45+AC45+AD45+AE45</f>
        <v>122207</v>
      </c>
      <c r="F45" s="320">
        <f>AF45+AG45+AH45+AI45+AJ45+AK45+AL45+AM45+AN45+AO45+AP45+AQ45</f>
        <v>6373</v>
      </c>
      <c r="G45" s="291"/>
      <c r="H45" s="398">
        <v>0</v>
      </c>
      <c r="I45" s="366">
        <v>0</v>
      </c>
      <c r="J45" s="366">
        <v>0</v>
      </c>
      <c r="K45" s="366">
        <v>0</v>
      </c>
      <c r="L45" s="366">
        <v>0</v>
      </c>
      <c r="M45" s="366">
        <v>0</v>
      </c>
      <c r="N45" s="366">
        <v>0</v>
      </c>
      <c r="O45" s="366">
        <v>0</v>
      </c>
      <c r="P45" s="366">
        <v>0</v>
      </c>
      <c r="Q45" s="366">
        <v>0</v>
      </c>
      <c r="R45" s="366">
        <v>0</v>
      </c>
      <c r="S45" s="366">
        <v>0</v>
      </c>
      <c r="T45" s="398">
        <v>0</v>
      </c>
      <c r="U45" s="366">
        <v>0</v>
      </c>
      <c r="V45" s="366">
        <v>0</v>
      </c>
      <c r="W45" s="366">
        <v>0</v>
      </c>
      <c r="X45" s="319">
        <f>E40</f>
        <v>122207</v>
      </c>
      <c r="Y45" s="319">
        <v>0</v>
      </c>
      <c r="Z45" s="319">
        <v>0</v>
      </c>
      <c r="AA45" s="319">
        <v>0</v>
      </c>
      <c r="AB45" s="319">
        <v>0</v>
      </c>
      <c r="AC45" s="319">
        <v>0</v>
      </c>
      <c r="AD45" s="319">
        <v>0</v>
      </c>
      <c r="AE45" s="319">
        <v>0</v>
      </c>
      <c r="AF45" s="400">
        <f>F40</f>
        <v>6373</v>
      </c>
      <c r="AG45" s="319">
        <v>0</v>
      </c>
      <c r="AH45" s="319">
        <v>0</v>
      </c>
      <c r="AI45" s="319">
        <v>0</v>
      </c>
      <c r="AJ45" s="319">
        <v>0</v>
      </c>
      <c r="AK45" s="319">
        <v>0</v>
      </c>
      <c r="AL45" s="319">
        <v>0</v>
      </c>
      <c r="AM45" s="319">
        <v>0</v>
      </c>
      <c r="AN45" s="319">
        <v>0</v>
      </c>
      <c r="AO45" s="319">
        <v>0</v>
      </c>
      <c r="AP45" s="320">
        <v>0</v>
      </c>
      <c r="AQ45" s="320">
        <v>0</v>
      </c>
    </row>
    <row r="46" spans="1:43" s="293" customFormat="1" ht="23" customHeight="1">
      <c r="A46" s="291"/>
      <c r="B46" s="343" t="str">
        <f>B41</f>
        <v>Etat</v>
      </c>
      <c r="C46" s="344"/>
      <c r="D46" s="292">
        <f>H46+I46+J46+K46+L46+M46+N46+O46+P46+Q46+R46+S46</f>
        <v>0</v>
      </c>
      <c r="E46" s="292">
        <f>T46+U46+V46+W46+X46+Y46+Z46+AA46+AB46+AC46+AD46+AE46</f>
        <v>0</v>
      </c>
      <c r="F46" s="321">
        <f>AF46+AG46+AH46+AI46+AJ46+AK46+AL46+AM46+AN46+AO46+AP46+AQ46</f>
        <v>7200</v>
      </c>
      <c r="G46" s="291"/>
      <c r="H46" s="399">
        <v>0</v>
      </c>
      <c r="I46" s="365">
        <v>0</v>
      </c>
      <c r="J46" s="365">
        <v>0</v>
      </c>
      <c r="K46" s="365">
        <v>0</v>
      </c>
      <c r="L46" s="365">
        <v>0</v>
      </c>
      <c r="M46" s="365">
        <v>0</v>
      </c>
      <c r="N46" s="365">
        <v>0</v>
      </c>
      <c r="O46" s="365">
        <v>0</v>
      </c>
      <c r="P46" s="365">
        <v>0</v>
      </c>
      <c r="Q46" s="365">
        <v>0</v>
      </c>
      <c r="R46" s="365">
        <v>0</v>
      </c>
      <c r="S46" s="365">
        <v>0</v>
      </c>
      <c r="T46" s="399">
        <v>0</v>
      </c>
      <c r="U46" s="365">
        <v>0</v>
      </c>
      <c r="V46" s="365">
        <v>0</v>
      </c>
      <c r="W46" s="365">
        <v>0</v>
      </c>
      <c r="X46" s="292">
        <f>E41</f>
        <v>0</v>
      </c>
      <c r="Y46" s="292">
        <v>0</v>
      </c>
      <c r="Z46" s="292">
        <v>0</v>
      </c>
      <c r="AA46" s="292">
        <v>0</v>
      </c>
      <c r="AB46" s="292">
        <v>0</v>
      </c>
      <c r="AC46" s="292">
        <v>0</v>
      </c>
      <c r="AD46" s="292">
        <v>0</v>
      </c>
      <c r="AE46" s="292">
        <v>0</v>
      </c>
      <c r="AF46" s="401">
        <f>F41</f>
        <v>7200</v>
      </c>
      <c r="AG46" s="292">
        <v>0</v>
      </c>
      <c r="AH46" s="292">
        <v>0</v>
      </c>
      <c r="AI46" s="292">
        <v>0</v>
      </c>
      <c r="AJ46" s="292">
        <v>0</v>
      </c>
      <c r="AK46" s="292">
        <v>0</v>
      </c>
      <c r="AL46" s="292">
        <v>0</v>
      </c>
      <c r="AM46" s="292">
        <v>0</v>
      </c>
      <c r="AN46" s="292">
        <v>0</v>
      </c>
      <c r="AO46" s="292">
        <v>0</v>
      </c>
      <c r="AP46" s="321">
        <v>0</v>
      </c>
      <c r="AQ46" s="321">
        <v>0</v>
      </c>
    </row>
    <row r="47" spans="1:43" s="293" customFormat="1" ht="23" customHeight="1">
      <c r="A47" s="291"/>
      <c r="B47" s="343" t="str">
        <f>B42</f>
        <v>Région</v>
      </c>
      <c r="C47" s="344"/>
      <c r="D47" s="292">
        <f>H47+I47+J47+K47+L47+M47+N47+O47+P47+Q47+R47+S47</f>
        <v>0</v>
      </c>
      <c r="E47" s="292">
        <f>T47+U47+V47+W47+X47+Y47+Z47+AA47+AB47+AC47+AD47+AE47</f>
        <v>0</v>
      </c>
      <c r="F47" s="321">
        <f>AF47+AG47+AH47+AI47+AJ47+AK47+AL47+AM47+AN47+AO47+AP47+AQ47</f>
        <v>2160</v>
      </c>
      <c r="G47" s="291"/>
      <c r="H47" s="399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0</v>
      </c>
      <c r="N47" s="365">
        <v>0</v>
      </c>
      <c r="O47" s="365">
        <v>0</v>
      </c>
      <c r="P47" s="365">
        <v>0</v>
      </c>
      <c r="Q47" s="365">
        <v>0</v>
      </c>
      <c r="R47" s="365">
        <v>0</v>
      </c>
      <c r="S47" s="365">
        <v>0</v>
      </c>
      <c r="T47" s="399">
        <v>0</v>
      </c>
      <c r="U47" s="365">
        <v>0</v>
      </c>
      <c r="V47" s="365">
        <v>0</v>
      </c>
      <c r="W47" s="365">
        <v>0</v>
      </c>
      <c r="X47" s="292">
        <f t="shared" ref="X47:X48" si="62">E42</f>
        <v>0</v>
      </c>
      <c r="Y47" s="292">
        <v>0</v>
      </c>
      <c r="Z47" s="292">
        <v>0</v>
      </c>
      <c r="AA47" s="292">
        <v>0</v>
      </c>
      <c r="AB47" s="292">
        <v>0</v>
      </c>
      <c r="AC47" s="292">
        <v>0</v>
      </c>
      <c r="AD47" s="292">
        <v>0</v>
      </c>
      <c r="AE47" s="292">
        <v>0</v>
      </c>
      <c r="AF47" s="401">
        <f>F42</f>
        <v>2160</v>
      </c>
      <c r="AG47" s="292">
        <v>0</v>
      </c>
      <c r="AH47" s="292">
        <v>0</v>
      </c>
      <c r="AI47" s="292">
        <v>0</v>
      </c>
      <c r="AJ47" s="292">
        <v>0</v>
      </c>
      <c r="AK47" s="292">
        <v>0</v>
      </c>
      <c r="AL47" s="292">
        <v>0</v>
      </c>
      <c r="AM47" s="292">
        <v>0</v>
      </c>
      <c r="AN47" s="292">
        <v>0</v>
      </c>
      <c r="AO47" s="292">
        <v>0</v>
      </c>
      <c r="AP47" s="321">
        <v>0</v>
      </c>
      <c r="AQ47" s="321">
        <v>0</v>
      </c>
    </row>
    <row r="48" spans="1:43" s="293" customFormat="1" ht="23" customHeight="1">
      <c r="A48" s="291"/>
      <c r="B48" s="343" t="str">
        <f>B43</f>
        <v>Subvention de fonctionnement</v>
      </c>
      <c r="C48" s="344"/>
      <c r="D48" s="292">
        <f>H48+I48+J48+K48+L48+M48+N48+O48+P48+Q48+R48+S48</f>
        <v>0</v>
      </c>
      <c r="E48" s="292">
        <f>T48+U48+V48+W48+X48+Y48+Z48+AA48+AB48+AC48+AD48+AE48</f>
        <v>0</v>
      </c>
      <c r="F48" s="321">
        <f>AF48+AG48+AH48+AI48+AJ48+AK48+AL48+AM48+AN48+AO48+AP48+AQ48</f>
        <v>4000</v>
      </c>
      <c r="G48" s="291"/>
      <c r="H48" s="399">
        <v>0</v>
      </c>
      <c r="I48" s="365">
        <v>0</v>
      </c>
      <c r="J48" s="365">
        <v>0</v>
      </c>
      <c r="K48" s="365">
        <v>0</v>
      </c>
      <c r="L48" s="365">
        <v>0</v>
      </c>
      <c r="M48" s="365">
        <v>0</v>
      </c>
      <c r="N48" s="365">
        <v>0</v>
      </c>
      <c r="O48" s="365">
        <v>0</v>
      </c>
      <c r="P48" s="365">
        <v>0</v>
      </c>
      <c r="Q48" s="365">
        <v>0</v>
      </c>
      <c r="R48" s="365">
        <v>0</v>
      </c>
      <c r="S48" s="365">
        <v>0</v>
      </c>
      <c r="T48" s="399">
        <v>0</v>
      </c>
      <c r="U48" s="365">
        <v>0</v>
      </c>
      <c r="V48" s="365">
        <v>0</v>
      </c>
      <c r="W48" s="365">
        <v>0</v>
      </c>
      <c r="X48" s="292">
        <f t="shared" si="62"/>
        <v>0</v>
      </c>
      <c r="Y48" s="292">
        <v>0</v>
      </c>
      <c r="Z48" s="292">
        <v>0</v>
      </c>
      <c r="AA48" s="292">
        <v>0</v>
      </c>
      <c r="AB48" s="292">
        <v>0</v>
      </c>
      <c r="AC48" s="292">
        <v>0</v>
      </c>
      <c r="AD48" s="292">
        <v>0</v>
      </c>
      <c r="AE48" s="292">
        <v>0</v>
      </c>
      <c r="AF48" s="401">
        <f>F43</f>
        <v>4000</v>
      </c>
      <c r="AG48" s="292">
        <v>0</v>
      </c>
      <c r="AH48" s="292">
        <v>0</v>
      </c>
      <c r="AI48" s="292">
        <v>0</v>
      </c>
      <c r="AJ48" s="292">
        <v>0</v>
      </c>
      <c r="AK48" s="292">
        <v>0</v>
      </c>
      <c r="AL48" s="292">
        <v>0</v>
      </c>
      <c r="AM48" s="292">
        <v>0</v>
      </c>
      <c r="AN48" s="292">
        <v>0</v>
      </c>
      <c r="AO48" s="292">
        <v>0</v>
      </c>
      <c r="AP48" s="321">
        <v>0</v>
      </c>
      <c r="AQ48" s="321">
        <v>0</v>
      </c>
    </row>
    <row r="49" spans="1:43" s="3" customFormat="1" ht="23" customHeight="1">
      <c r="A49" s="74"/>
      <c r="B49" s="235" t="s">
        <v>108</v>
      </c>
      <c r="C49" s="331"/>
      <c r="D49" s="279">
        <f>H49+I49+J49+K49+L49+M49+N49+O49+P49+Q49+R49+S49</f>
        <v>0</v>
      </c>
      <c r="E49" s="279">
        <f>T49+U49+V49+W49+X49+Y49+Z49+AA49+AB49+AC49+AD49+AE49</f>
        <v>122207</v>
      </c>
      <c r="F49" s="300">
        <f>AF49+AG49+AH49+AI49+AJ49+AK49+AL49+AM49+AN49+AO49+AP49+AQ49</f>
        <v>19733</v>
      </c>
      <c r="G49" s="117"/>
      <c r="H49" s="280">
        <f t="shared" ref="H49:AQ49" si="63">SUM(H45:H48)</f>
        <v>0</v>
      </c>
      <c r="I49" s="280">
        <f t="shared" si="63"/>
        <v>0</v>
      </c>
      <c r="J49" s="280">
        <f t="shared" si="63"/>
        <v>0</v>
      </c>
      <c r="K49" s="280">
        <f t="shared" si="63"/>
        <v>0</v>
      </c>
      <c r="L49" s="280">
        <f t="shared" si="63"/>
        <v>0</v>
      </c>
      <c r="M49" s="280">
        <f t="shared" si="63"/>
        <v>0</v>
      </c>
      <c r="N49" s="280">
        <f t="shared" si="63"/>
        <v>0</v>
      </c>
      <c r="O49" s="280">
        <f t="shared" si="63"/>
        <v>0</v>
      </c>
      <c r="P49" s="280">
        <f t="shared" si="63"/>
        <v>0</v>
      </c>
      <c r="Q49" s="280">
        <f t="shared" si="63"/>
        <v>0</v>
      </c>
      <c r="R49" s="280">
        <f t="shared" si="63"/>
        <v>0</v>
      </c>
      <c r="S49" s="280">
        <f t="shared" si="63"/>
        <v>0</v>
      </c>
      <c r="T49" s="390">
        <f>SUM(T45:T48)</f>
        <v>0</v>
      </c>
      <c r="U49" s="280">
        <f t="shared" si="63"/>
        <v>0</v>
      </c>
      <c r="V49" s="280">
        <f t="shared" si="63"/>
        <v>0</v>
      </c>
      <c r="W49" s="280">
        <f t="shared" si="63"/>
        <v>0</v>
      </c>
      <c r="X49" s="280">
        <f t="shared" si="63"/>
        <v>122207</v>
      </c>
      <c r="Y49" s="280">
        <f t="shared" si="63"/>
        <v>0</v>
      </c>
      <c r="Z49" s="280">
        <f t="shared" si="63"/>
        <v>0</v>
      </c>
      <c r="AA49" s="280">
        <f t="shared" si="63"/>
        <v>0</v>
      </c>
      <c r="AB49" s="280">
        <f t="shared" si="63"/>
        <v>0</v>
      </c>
      <c r="AC49" s="280">
        <f t="shared" si="63"/>
        <v>0</v>
      </c>
      <c r="AD49" s="280">
        <f t="shared" si="63"/>
        <v>0</v>
      </c>
      <c r="AE49" s="280">
        <f t="shared" si="63"/>
        <v>0</v>
      </c>
      <c r="AF49" s="280">
        <f t="shared" si="63"/>
        <v>19733</v>
      </c>
      <c r="AG49" s="280">
        <f t="shared" si="63"/>
        <v>0</v>
      </c>
      <c r="AH49" s="280">
        <f t="shared" si="63"/>
        <v>0</v>
      </c>
      <c r="AI49" s="280">
        <f t="shared" si="63"/>
        <v>0</v>
      </c>
      <c r="AJ49" s="280">
        <f t="shared" si="63"/>
        <v>0</v>
      </c>
      <c r="AK49" s="280">
        <f t="shared" si="63"/>
        <v>0</v>
      </c>
      <c r="AL49" s="280">
        <f t="shared" si="63"/>
        <v>0</v>
      </c>
      <c r="AM49" s="280">
        <f t="shared" si="63"/>
        <v>0</v>
      </c>
      <c r="AN49" s="280">
        <f t="shared" si="63"/>
        <v>0</v>
      </c>
      <c r="AO49" s="280">
        <f t="shared" si="63"/>
        <v>0</v>
      </c>
      <c r="AP49" s="280">
        <f t="shared" si="63"/>
        <v>0</v>
      </c>
      <c r="AQ49" s="322">
        <f t="shared" si="63"/>
        <v>0</v>
      </c>
    </row>
    <row r="50" spans="1:43" s="52" customFormat="1" ht="23" customHeight="1">
      <c r="A50" s="118"/>
      <c r="B50" s="206" t="s">
        <v>90</v>
      </c>
      <c r="C50" s="54"/>
      <c r="D50" s="53" t="str">
        <f>IFERROR(D49/D$33,"-")</f>
        <v>-</v>
      </c>
      <c r="E50" s="53">
        <f>IFERROR(E49/E$33,"-")</f>
        <v>0.34071317051410727</v>
      </c>
      <c r="F50" s="55">
        <f>IFERROR(F49/F$33,"-")</f>
        <v>1.8987000740890415E-2</v>
      </c>
      <c r="G50" s="118"/>
      <c r="H50" s="53" t="str">
        <f t="shared" ref="H50:AQ50" si="64">IFERROR(H49/H$33,"-")</f>
        <v>-</v>
      </c>
      <c r="I50" s="53" t="str">
        <f t="shared" si="64"/>
        <v>-</v>
      </c>
      <c r="J50" s="53" t="str">
        <f t="shared" si="64"/>
        <v>-</v>
      </c>
      <c r="K50" s="53" t="str">
        <f t="shared" si="64"/>
        <v>-</v>
      </c>
      <c r="L50" s="53" t="str">
        <f t="shared" si="64"/>
        <v>-</v>
      </c>
      <c r="M50" s="53" t="str">
        <f t="shared" si="64"/>
        <v>-</v>
      </c>
      <c r="N50" s="53" t="str">
        <f t="shared" si="64"/>
        <v>-</v>
      </c>
      <c r="O50" s="53" t="str">
        <f t="shared" si="64"/>
        <v>-</v>
      </c>
      <c r="P50" s="53" t="str">
        <f t="shared" si="64"/>
        <v>-</v>
      </c>
      <c r="Q50" s="53" t="str">
        <f t="shared" si="64"/>
        <v>-</v>
      </c>
      <c r="R50" s="53" t="str">
        <f t="shared" si="64"/>
        <v>-</v>
      </c>
      <c r="S50" s="53" t="str">
        <f t="shared" si="64"/>
        <v>-</v>
      </c>
      <c r="T50" s="53" t="str">
        <f t="shared" si="64"/>
        <v>-</v>
      </c>
      <c r="U50" s="53" t="str">
        <f t="shared" si="64"/>
        <v>-</v>
      </c>
      <c r="V50" s="53" t="str">
        <f t="shared" si="64"/>
        <v>-</v>
      </c>
      <c r="W50" s="53" t="str">
        <f t="shared" si="64"/>
        <v>-</v>
      </c>
      <c r="X50" s="53">
        <f t="shared" si="64"/>
        <v>3.6145223306713992</v>
      </c>
      <c r="Y50" s="53">
        <f t="shared" si="64"/>
        <v>0</v>
      </c>
      <c r="Z50" s="53">
        <f t="shared" si="64"/>
        <v>0</v>
      </c>
      <c r="AA50" s="53">
        <f t="shared" si="64"/>
        <v>0</v>
      </c>
      <c r="AB50" s="53">
        <f t="shared" si="64"/>
        <v>0</v>
      </c>
      <c r="AC50" s="53">
        <f t="shared" si="64"/>
        <v>0</v>
      </c>
      <c r="AD50" s="53">
        <f t="shared" si="64"/>
        <v>0</v>
      </c>
      <c r="AE50" s="53">
        <f t="shared" si="64"/>
        <v>0</v>
      </c>
      <c r="AF50" s="53">
        <f t="shared" si="64"/>
        <v>0.29182194616977225</v>
      </c>
      <c r="AG50" s="53">
        <f t="shared" si="64"/>
        <v>0</v>
      </c>
      <c r="AH50" s="53">
        <f t="shared" si="64"/>
        <v>0</v>
      </c>
      <c r="AI50" s="53">
        <f t="shared" si="64"/>
        <v>0</v>
      </c>
      <c r="AJ50" s="53">
        <f t="shared" si="64"/>
        <v>0</v>
      </c>
      <c r="AK50" s="53">
        <f t="shared" si="64"/>
        <v>0</v>
      </c>
      <c r="AL50" s="53">
        <f t="shared" si="64"/>
        <v>0</v>
      </c>
      <c r="AM50" s="53">
        <f t="shared" si="64"/>
        <v>0</v>
      </c>
      <c r="AN50" s="53">
        <f t="shared" si="64"/>
        <v>0</v>
      </c>
      <c r="AO50" s="53">
        <f t="shared" si="64"/>
        <v>0</v>
      </c>
      <c r="AP50" s="53">
        <f t="shared" si="64"/>
        <v>0</v>
      </c>
      <c r="AQ50" s="55">
        <f t="shared" si="64"/>
        <v>0</v>
      </c>
    </row>
    <row r="51" spans="1:43" ht="23"/>
    <row r="52" spans="1:43" ht="23" customHeight="1">
      <c r="A52" s="10">
        <v>3</v>
      </c>
      <c r="B52" s="120" t="s">
        <v>107</v>
      </c>
      <c r="C52" s="191"/>
      <c r="D52" s="177"/>
      <c r="E52" s="177"/>
      <c r="F52" s="192"/>
      <c r="G52" s="1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</row>
    <row r="53" spans="1:43" ht="23" customHeight="1">
      <c r="A53" s="6"/>
      <c r="B53" s="4"/>
      <c r="C53" s="191"/>
      <c r="D53" s="177"/>
      <c r="E53" s="177"/>
      <c r="F53" s="177"/>
      <c r="G53" s="1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</row>
    <row r="54" spans="1:43" ht="23" customHeight="1" thickBot="1">
      <c r="A54" s="1"/>
      <c r="B54" s="11" t="s">
        <v>14</v>
      </c>
      <c r="C54" s="11"/>
      <c r="D54" s="185"/>
      <c r="E54" s="185"/>
      <c r="F54" s="185"/>
      <c r="G54" s="1"/>
    </row>
    <row r="55" spans="1:43" ht="23" customHeight="1">
      <c r="A55" s="74"/>
      <c r="B55" s="153" t="s">
        <v>107</v>
      </c>
      <c r="C55" s="190"/>
      <c r="D55" s="193"/>
      <c r="E55" s="193">
        <v>0</v>
      </c>
      <c r="F55" s="193">
        <v>3000</v>
      </c>
      <c r="G55" s="74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</row>
    <row r="56" spans="1:43" ht="23" customHeight="1">
      <c r="A56" s="127"/>
      <c r="B56" s="128"/>
      <c r="C56" s="188"/>
      <c r="D56" s="188"/>
      <c r="E56" s="188"/>
      <c r="F56" s="188"/>
      <c r="G56" s="110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</row>
    <row r="57" spans="1:43" s="293" customFormat="1" ht="23" customHeight="1">
      <c r="A57" s="291"/>
      <c r="B57" s="341" t="str">
        <f>B55</f>
        <v>Autres produits</v>
      </c>
      <c r="C57" s="342"/>
      <c r="D57" s="319">
        <f>H57+I57+J57+K57+L57+M57+N57+O57+P57+Q57+R57+S57</f>
        <v>0</v>
      </c>
      <c r="E57" s="319">
        <f>T57+U57+V57+W57+X57+Y57+Z57+AA57+AB57+AC57+AD57+AE57</f>
        <v>0</v>
      </c>
      <c r="F57" s="320">
        <f>AF57+AG57+AH57+AI57+AJ57+AK57+AL57+AM57+AN57+AO57+AP57+AQ57</f>
        <v>3000</v>
      </c>
      <c r="G57" s="291"/>
      <c r="H57" s="398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98">
        <v>0</v>
      </c>
      <c r="U57" s="366">
        <v>0</v>
      </c>
      <c r="V57" s="366">
        <v>0</v>
      </c>
      <c r="W57" s="366">
        <v>0</v>
      </c>
      <c r="X57" s="319">
        <f>E55</f>
        <v>0</v>
      </c>
      <c r="Y57" s="319">
        <v>0</v>
      </c>
      <c r="Z57" s="319">
        <v>0</v>
      </c>
      <c r="AA57" s="319">
        <v>0</v>
      </c>
      <c r="AB57" s="319">
        <v>0</v>
      </c>
      <c r="AC57" s="319">
        <v>0</v>
      </c>
      <c r="AD57" s="319">
        <v>0</v>
      </c>
      <c r="AE57" s="319">
        <v>0</v>
      </c>
      <c r="AF57" s="400">
        <f>F55</f>
        <v>3000</v>
      </c>
      <c r="AG57" s="319">
        <v>0</v>
      </c>
      <c r="AH57" s="319">
        <v>0</v>
      </c>
      <c r="AI57" s="319">
        <v>0</v>
      </c>
      <c r="AJ57" s="319">
        <v>0</v>
      </c>
      <c r="AK57" s="319">
        <v>0</v>
      </c>
      <c r="AL57" s="319">
        <v>0</v>
      </c>
      <c r="AM57" s="319">
        <v>0</v>
      </c>
      <c r="AN57" s="319">
        <v>0</v>
      </c>
      <c r="AO57" s="319">
        <v>0</v>
      </c>
      <c r="AP57" s="320">
        <v>0</v>
      </c>
      <c r="AQ57" s="320">
        <v>0</v>
      </c>
    </row>
    <row r="58" spans="1:43" s="3" customFormat="1" ht="23" customHeight="1">
      <c r="A58" s="74"/>
      <c r="B58" s="235" t="s">
        <v>109</v>
      </c>
      <c r="C58" s="331"/>
      <c r="D58" s="279">
        <f>H58+I58+J58+K58+L58+M58+N58+O58+P58+Q58+R58+S58</f>
        <v>0</v>
      </c>
      <c r="E58" s="279">
        <f>T58+U58+V58+W58+X58+Y58+Z58+AA58+AB58+AC58+AD58+AE58</f>
        <v>0</v>
      </c>
      <c r="F58" s="300">
        <f>AF58+AG58+AH58+AI58+AJ58+AK58+AL58+AM58+AN58+AO58+AP58+AQ58</f>
        <v>3000</v>
      </c>
      <c r="G58" s="117"/>
      <c r="H58" s="280">
        <f t="shared" ref="H58:AQ58" si="65">SUM(H57:H57)</f>
        <v>0</v>
      </c>
      <c r="I58" s="280">
        <f t="shared" si="65"/>
        <v>0</v>
      </c>
      <c r="J58" s="280">
        <f t="shared" si="65"/>
        <v>0</v>
      </c>
      <c r="K58" s="280">
        <f t="shared" si="65"/>
        <v>0</v>
      </c>
      <c r="L58" s="280">
        <f t="shared" si="65"/>
        <v>0</v>
      </c>
      <c r="M58" s="280">
        <f t="shared" si="65"/>
        <v>0</v>
      </c>
      <c r="N58" s="280">
        <f t="shared" si="65"/>
        <v>0</v>
      </c>
      <c r="O58" s="280">
        <f t="shared" si="65"/>
        <v>0</v>
      </c>
      <c r="P58" s="280">
        <f t="shared" si="65"/>
        <v>0</v>
      </c>
      <c r="Q58" s="280">
        <f t="shared" si="65"/>
        <v>0</v>
      </c>
      <c r="R58" s="280">
        <f t="shared" si="65"/>
        <v>0</v>
      </c>
      <c r="S58" s="280">
        <f t="shared" si="65"/>
        <v>0</v>
      </c>
      <c r="T58" s="390">
        <f>SUM(T57:T57)</f>
        <v>0</v>
      </c>
      <c r="U58" s="280">
        <f t="shared" si="65"/>
        <v>0</v>
      </c>
      <c r="V58" s="280">
        <f t="shared" si="65"/>
        <v>0</v>
      </c>
      <c r="W58" s="280">
        <f t="shared" si="65"/>
        <v>0</v>
      </c>
      <c r="X58" s="280">
        <f t="shared" si="65"/>
        <v>0</v>
      </c>
      <c r="Y58" s="280">
        <f t="shared" si="65"/>
        <v>0</v>
      </c>
      <c r="Z58" s="280">
        <f t="shared" si="65"/>
        <v>0</v>
      </c>
      <c r="AA58" s="280">
        <f t="shared" si="65"/>
        <v>0</v>
      </c>
      <c r="AB58" s="280">
        <f t="shared" si="65"/>
        <v>0</v>
      </c>
      <c r="AC58" s="280">
        <f t="shared" si="65"/>
        <v>0</v>
      </c>
      <c r="AD58" s="280">
        <f t="shared" si="65"/>
        <v>0</v>
      </c>
      <c r="AE58" s="280">
        <f t="shared" si="65"/>
        <v>0</v>
      </c>
      <c r="AF58" s="280">
        <f t="shared" si="65"/>
        <v>3000</v>
      </c>
      <c r="AG58" s="280">
        <f t="shared" si="65"/>
        <v>0</v>
      </c>
      <c r="AH58" s="280">
        <f t="shared" si="65"/>
        <v>0</v>
      </c>
      <c r="AI58" s="280">
        <f t="shared" si="65"/>
        <v>0</v>
      </c>
      <c r="AJ58" s="280">
        <f t="shared" si="65"/>
        <v>0</v>
      </c>
      <c r="AK58" s="280">
        <f t="shared" si="65"/>
        <v>0</v>
      </c>
      <c r="AL58" s="280">
        <f t="shared" si="65"/>
        <v>0</v>
      </c>
      <c r="AM58" s="280">
        <f t="shared" si="65"/>
        <v>0</v>
      </c>
      <c r="AN58" s="280">
        <f t="shared" si="65"/>
        <v>0</v>
      </c>
      <c r="AO58" s="280">
        <f t="shared" si="65"/>
        <v>0</v>
      </c>
      <c r="AP58" s="280">
        <f t="shared" si="65"/>
        <v>0</v>
      </c>
      <c r="AQ58" s="322">
        <f t="shared" si="65"/>
        <v>0</v>
      </c>
    </row>
    <row r="59" spans="1:43" s="52" customFormat="1" ht="23" customHeight="1">
      <c r="A59" s="118"/>
      <c r="B59" s="206" t="s">
        <v>90</v>
      </c>
      <c r="C59" s="54"/>
      <c r="D59" s="53" t="str">
        <f>IFERROR(D58/D$33,"-")</f>
        <v>-</v>
      </c>
      <c r="E59" s="53">
        <f>IFERROR(E58/E$33,"-")</f>
        <v>0</v>
      </c>
      <c r="F59" s="55">
        <f>IFERROR(F58/F$33,"-")</f>
        <v>2.8865860346967641E-3</v>
      </c>
      <c r="G59" s="118"/>
      <c r="H59" s="53" t="str">
        <f t="shared" ref="H59:AQ59" si="66">IFERROR(H58/H$33,"-")</f>
        <v>-</v>
      </c>
      <c r="I59" s="53" t="str">
        <f t="shared" si="66"/>
        <v>-</v>
      </c>
      <c r="J59" s="53" t="str">
        <f t="shared" si="66"/>
        <v>-</v>
      </c>
      <c r="K59" s="53" t="str">
        <f t="shared" si="66"/>
        <v>-</v>
      </c>
      <c r="L59" s="53" t="str">
        <f t="shared" si="66"/>
        <v>-</v>
      </c>
      <c r="M59" s="53" t="str">
        <f t="shared" si="66"/>
        <v>-</v>
      </c>
      <c r="N59" s="53" t="str">
        <f t="shared" si="66"/>
        <v>-</v>
      </c>
      <c r="O59" s="53" t="str">
        <f t="shared" si="66"/>
        <v>-</v>
      </c>
      <c r="P59" s="53" t="str">
        <f t="shared" si="66"/>
        <v>-</v>
      </c>
      <c r="Q59" s="53" t="str">
        <f t="shared" si="66"/>
        <v>-</v>
      </c>
      <c r="R59" s="53" t="str">
        <f t="shared" si="66"/>
        <v>-</v>
      </c>
      <c r="S59" s="53" t="str">
        <f t="shared" si="66"/>
        <v>-</v>
      </c>
      <c r="T59" s="53" t="str">
        <f t="shared" si="66"/>
        <v>-</v>
      </c>
      <c r="U59" s="53" t="str">
        <f t="shared" si="66"/>
        <v>-</v>
      </c>
      <c r="V59" s="53" t="str">
        <f t="shared" si="66"/>
        <v>-</v>
      </c>
      <c r="W59" s="53" t="str">
        <f t="shared" si="66"/>
        <v>-</v>
      </c>
      <c r="X59" s="53">
        <f t="shared" si="66"/>
        <v>0</v>
      </c>
      <c r="Y59" s="53">
        <f t="shared" si="66"/>
        <v>0</v>
      </c>
      <c r="Z59" s="53">
        <f t="shared" si="66"/>
        <v>0</v>
      </c>
      <c r="AA59" s="53">
        <f t="shared" si="66"/>
        <v>0</v>
      </c>
      <c r="AB59" s="53">
        <f t="shared" si="66"/>
        <v>0</v>
      </c>
      <c r="AC59" s="53">
        <f t="shared" si="66"/>
        <v>0</v>
      </c>
      <c r="AD59" s="53">
        <f t="shared" si="66"/>
        <v>0</v>
      </c>
      <c r="AE59" s="53">
        <f t="shared" si="66"/>
        <v>0</v>
      </c>
      <c r="AF59" s="53">
        <f t="shared" si="66"/>
        <v>4.4365572315882874E-2</v>
      </c>
      <c r="AG59" s="53">
        <f t="shared" si="66"/>
        <v>0</v>
      </c>
      <c r="AH59" s="53">
        <f t="shared" si="66"/>
        <v>0</v>
      </c>
      <c r="AI59" s="53">
        <f t="shared" si="66"/>
        <v>0</v>
      </c>
      <c r="AJ59" s="53">
        <f t="shared" si="66"/>
        <v>0</v>
      </c>
      <c r="AK59" s="53">
        <f t="shared" si="66"/>
        <v>0</v>
      </c>
      <c r="AL59" s="53">
        <f t="shared" si="66"/>
        <v>0</v>
      </c>
      <c r="AM59" s="53">
        <f t="shared" si="66"/>
        <v>0</v>
      </c>
      <c r="AN59" s="53">
        <f t="shared" si="66"/>
        <v>0</v>
      </c>
      <c r="AO59" s="53">
        <f t="shared" si="66"/>
        <v>0</v>
      </c>
      <c r="AP59" s="53">
        <f t="shared" si="66"/>
        <v>0</v>
      </c>
      <c r="AQ59" s="55">
        <f t="shared" si="66"/>
        <v>0</v>
      </c>
    </row>
    <row r="60" spans="1:43" s="52" customFormat="1" ht="23" customHeight="1">
      <c r="A60" s="118"/>
      <c r="B60" s="209"/>
      <c r="C60" s="472"/>
      <c r="D60" s="472"/>
      <c r="E60" s="472"/>
      <c r="F60" s="472"/>
      <c r="G60" s="118"/>
      <c r="H60" s="472"/>
      <c r="I60" s="472"/>
      <c r="J60" s="472"/>
      <c r="K60" s="472"/>
      <c r="L60" s="472"/>
      <c r="M60" s="472"/>
      <c r="N60" s="472"/>
      <c r="O60" s="472"/>
      <c r="P60" s="472"/>
      <c r="Q60" s="472"/>
      <c r="R60" s="472"/>
      <c r="S60" s="472"/>
      <c r="T60" s="472"/>
      <c r="U60" s="472"/>
      <c r="V60" s="472"/>
      <c r="W60" s="472"/>
      <c r="X60" s="472"/>
      <c r="Y60" s="472"/>
      <c r="Z60" s="472"/>
      <c r="AA60" s="472"/>
      <c r="AB60" s="472"/>
      <c r="AC60" s="472"/>
      <c r="AD60" s="472"/>
      <c r="AE60" s="472"/>
      <c r="AF60" s="472"/>
      <c r="AG60" s="472"/>
      <c r="AH60" s="472"/>
      <c r="AI60" s="472"/>
      <c r="AJ60" s="472"/>
      <c r="AK60" s="472"/>
      <c r="AL60" s="472"/>
      <c r="AM60" s="472"/>
      <c r="AN60" s="472"/>
      <c r="AO60" s="472"/>
      <c r="AP60" s="472"/>
      <c r="AQ60" s="472"/>
    </row>
    <row r="61" spans="1:43" s="52" customFormat="1" ht="23" customHeight="1" thickBot="1">
      <c r="A61" s="118"/>
      <c r="B61" s="209"/>
      <c r="C61" s="472"/>
      <c r="D61" s="472"/>
      <c r="E61" s="472"/>
      <c r="F61" s="472"/>
      <c r="G61" s="118"/>
      <c r="H61" s="472"/>
      <c r="I61" s="472"/>
      <c r="J61" s="472"/>
      <c r="K61" s="472"/>
      <c r="L61" s="472"/>
      <c r="M61" s="472"/>
      <c r="N61" s="472"/>
      <c r="O61" s="472"/>
      <c r="P61" s="472"/>
      <c r="Q61" s="472"/>
      <c r="R61" s="472"/>
      <c r="S61" s="472"/>
      <c r="T61" s="472"/>
      <c r="U61" s="472"/>
      <c r="V61" s="472"/>
      <c r="W61" s="472"/>
      <c r="X61" s="472"/>
      <c r="Y61" s="472"/>
      <c r="Z61" s="472"/>
      <c r="AA61" s="472"/>
      <c r="AB61" s="472"/>
      <c r="AC61" s="472"/>
      <c r="AD61" s="472"/>
      <c r="AE61" s="472"/>
      <c r="AF61" s="472"/>
      <c r="AG61" s="472"/>
      <c r="AH61" s="472"/>
      <c r="AI61" s="472"/>
      <c r="AJ61" s="472"/>
      <c r="AK61" s="472"/>
      <c r="AL61" s="472"/>
      <c r="AM61" s="472"/>
      <c r="AN61" s="472"/>
      <c r="AO61" s="472"/>
      <c r="AP61" s="472"/>
      <c r="AQ61" s="472"/>
    </row>
    <row r="62" spans="1:43" s="3" customFormat="1" ht="25" customHeight="1" thickTop="1">
      <c r="A62" s="14" t="s">
        <v>35</v>
      </c>
      <c r="B62" s="175" t="s">
        <v>98</v>
      </c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</row>
    <row r="63" spans="1:43" ht="23"/>
    <row r="64" spans="1:43" ht="23" customHeight="1">
      <c r="A64" s="10">
        <v>1</v>
      </c>
      <c r="B64" s="120" t="s">
        <v>272</v>
      </c>
      <c r="C64" s="191"/>
      <c r="D64" s="177"/>
      <c r="E64" s="177"/>
      <c r="F64" s="192"/>
      <c r="G64" s="1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</row>
    <row r="65" spans="1:43" ht="23"/>
    <row r="66" spans="1:43" ht="23" customHeight="1" thickBot="1">
      <c r="A66" s="1"/>
      <c r="B66" s="11" t="s">
        <v>14</v>
      </c>
      <c r="C66" s="11"/>
      <c r="D66" s="185"/>
      <c r="E66" s="185"/>
      <c r="F66" s="185"/>
      <c r="G66" s="1"/>
    </row>
    <row r="67" spans="1:43" ht="23" customHeight="1">
      <c r="A67" s="74"/>
      <c r="B67" s="153" t="s">
        <v>273</v>
      </c>
      <c r="C67" s="190"/>
      <c r="D67" s="193"/>
      <c r="E67" s="362">
        <v>0.72</v>
      </c>
      <c r="F67" s="362">
        <v>0.72</v>
      </c>
      <c r="G67" s="74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</row>
    <row r="68" spans="1:43" ht="23" customHeight="1">
      <c r="A68" s="74"/>
      <c r="B68" s="153" t="s">
        <v>274</v>
      </c>
      <c r="C68" s="190"/>
      <c r="D68" s="193"/>
      <c r="E68" s="362">
        <v>0.72</v>
      </c>
      <c r="F68" s="362">
        <v>0.72</v>
      </c>
      <c r="G68" s="74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</row>
    <row r="69" spans="1:43" ht="23" customHeight="1">
      <c r="A69" s="74"/>
      <c r="B69" s="153" t="s">
        <v>275</v>
      </c>
      <c r="C69" s="190"/>
      <c r="D69" s="193"/>
      <c r="E69" s="362">
        <v>0.72</v>
      </c>
      <c r="F69" s="362">
        <v>0.72</v>
      </c>
      <c r="G69" s="74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</row>
    <row r="70" spans="1:43" ht="23"/>
    <row r="71" spans="1:43" s="293" customFormat="1" ht="23" customHeight="1">
      <c r="A71" s="291"/>
      <c r="B71" s="341" t="s">
        <v>276</v>
      </c>
      <c r="C71" s="342"/>
      <c r="D71" s="319">
        <f t="shared" ref="D71:D73" si="67">H71+I71+J71+K71+L71+M71+N71+O71+P71+Q71+R71+S71</f>
        <v>0</v>
      </c>
      <c r="E71" s="319">
        <f t="shared" ref="E71:E73" si="68">T71+U71+V71+W71+X71+Y71+Z71+AA71+AB71+AC71+AD71+AE71</f>
        <v>190512</v>
      </c>
      <c r="F71" s="320">
        <f t="shared" ref="F71:F73" si="69">AF71+AG71+AH71+AI71+AJ71+AK71+AL71+AM71+AN71+AO71+AP71+AQ71</f>
        <v>545076</v>
      </c>
      <c r="G71" s="291"/>
      <c r="H71" s="398">
        <v>0</v>
      </c>
      <c r="I71" s="366">
        <v>0</v>
      </c>
      <c r="J71" s="366">
        <v>0</v>
      </c>
      <c r="K71" s="366">
        <v>0</v>
      </c>
      <c r="L71" s="366">
        <v>0</v>
      </c>
      <c r="M71" s="366">
        <v>0</v>
      </c>
      <c r="N71" s="366">
        <v>0</v>
      </c>
      <c r="O71" s="366">
        <v>0</v>
      </c>
      <c r="P71" s="366">
        <v>0</v>
      </c>
      <c r="Q71" s="366">
        <v>0</v>
      </c>
      <c r="R71" s="366">
        <v>0</v>
      </c>
      <c r="S71" s="366">
        <v>0</v>
      </c>
      <c r="T71" s="398">
        <v>0</v>
      </c>
      <c r="U71" s="366">
        <v>0</v>
      </c>
      <c r="V71" s="366">
        <v>0</v>
      </c>
      <c r="W71" s="366">
        <v>0</v>
      </c>
      <c r="X71" s="319">
        <f t="shared" ref="X71:AE71" si="70">$E67*X27</f>
        <v>15876</v>
      </c>
      <c r="Y71" s="319">
        <f t="shared" si="70"/>
        <v>15876</v>
      </c>
      <c r="Z71" s="319">
        <f t="shared" si="70"/>
        <v>21168</v>
      </c>
      <c r="AA71" s="319">
        <f t="shared" si="70"/>
        <v>21168</v>
      </c>
      <c r="AB71" s="319">
        <f t="shared" si="70"/>
        <v>26460</v>
      </c>
      <c r="AC71" s="319">
        <f t="shared" si="70"/>
        <v>26460</v>
      </c>
      <c r="AD71" s="319">
        <f t="shared" si="70"/>
        <v>31752</v>
      </c>
      <c r="AE71" s="319">
        <f t="shared" si="70"/>
        <v>31752</v>
      </c>
      <c r="AF71" s="400">
        <f t="shared" ref="AF71:AQ71" si="71">$F67*AF27</f>
        <v>31752</v>
      </c>
      <c r="AG71" s="319">
        <f t="shared" si="71"/>
        <v>31752</v>
      </c>
      <c r="AH71" s="319">
        <f t="shared" si="71"/>
        <v>37044</v>
      </c>
      <c r="AI71" s="319">
        <f t="shared" si="71"/>
        <v>37044</v>
      </c>
      <c r="AJ71" s="319">
        <f t="shared" si="71"/>
        <v>42336</v>
      </c>
      <c r="AK71" s="319">
        <f t="shared" si="71"/>
        <v>42336</v>
      </c>
      <c r="AL71" s="319">
        <f t="shared" si="71"/>
        <v>47628</v>
      </c>
      <c r="AM71" s="319">
        <f t="shared" si="71"/>
        <v>47628</v>
      </c>
      <c r="AN71" s="319">
        <f t="shared" si="71"/>
        <v>52920</v>
      </c>
      <c r="AO71" s="319">
        <f t="shared" si="71"/>
        <v>52920</v>
      </c>
      <c r="AP71" s="320">
        <f t="shared" si="71"/>
        <v>58212</v>
      </c>
      <c r="AQ71" s="320">
        <f t="shared" si="71"/>
        <v>63504</v>
      </c>
    </row>
    <row r="72" spans="1:43" s="293" customFormat="1" ht="23" customHeight="1">
      <c r="A72" s="291"/>
      <c r="B72" s="343" t="s">
        <v>277</v>
      </c>
      <c r="C72" s="344"/>
      <c r="D72" s="292">
        <f t="shared" si="67"/>
        <v>0</v>
      </c>
      <c r="E72" s="292">
        <f t="shared" si="68"/>
        <v>42336</v>
      </c>
      <c r="F72" s="321">
        <f t="shared" si="69"/>
        <v>127008</v>
      </c>
      <c r="G72" s="291"/>
      <c r="H72" s="399">
        <v>0</v>
      </c>
      <c r="I72" s="365">
        <v>0</v>
      </c>
      <c r="J72" s="365">
        <v>0</v>
      </c>
      <c r="K72" s="365">
        <v>0</v>
      </c>
      <c r="L72" s="365">
        <v>0</v>
      </c>
      <c r="M72" s="365">
        <v>0</v>
      </c>
      <c r="N72" s="365">
        <v>0</v>
      </c>
      <c r="O72" s="365">
        <v>0</v>
      </c>
      <c r="P72" s="365">
        <v>0</v>
      </c>
      <c r="Q72" s="365">
        <v>0</v>
      </c>
      <c r="R72" s="365">
        <v>0</v>
      </c>
      <c r="S72" s="365">
        <v>0</v>
      </c>
      <c r="T72" s="399">
        <v>0</v>
      </c>
      <c r="U72" s="365">
        <v>0</v>
      </c>
      <c r="V72" s="365">
        <v>0</v>
      </c>
      <c r="W72" s="365">
        <v>0</v>
      </c>
      <c r="X72" s="292">
        <f t="shared" ref="X72:AE72" si="72">$E68*X29</f>
        <v>5292</v>
      </c>
      <c r="Y72" s="292">
        <f t="shared" si="72"/>
        <v>5292</v>
      </c>
      <c r="Z72" s="292">
        <f t="shared" si="72"/>
        <v>5292</v>
      </c>
      <c r="AA72" s="292">
        <f t="shared" si="72"/>
        <v>5292</v>
      </c>
      <c r="AB72" s="292">
        <f t="shared" si="72"/>
        <v>5292</v>
      </c>
      <c r="AC72" s="292">
        <f t="shared" si="72"/>
        <v>5292</v>
      </c>
      <c r="AD72" s="292">
        <f t="shared" si="72"/>
        <v>5292</v>
      </c>
      <c r="AE72" s="292">
        <f t="shared" si="72"/>
        <v>5292</v>
      </c>
      <c r="AF72" s="401">
        <f t="shared" ref="AF72:AQ72" si="73">$F68*AF29</f>
        <v>10584</v>
      </c>
      <c r="AG72" s="292">
        <f t="shared" si="73"/>
        <v>10584</v>
      </c>
      <c r="AH72" s="292">
        <f t="shared" si="73"/>
        <v>10584</v>
      </c>
      <c r="AI72" s="292">
        <f t="shared" si="73"/>
        <v>10584</v>
      </c>
      <c r="AJ72" s="292">
        <f t="shared" si="73"/>
        <v>10584</v>
      </c>
      <c r="AK72" s="292">
        <f t="shared" si="73"/>
        <v>10584</v>
      </c>
      <c r="AL72" s="292">
        <f t="shared" si="73"/>
        <v>10584</v>
      </c>
      <c r="AM72" s="292">
        <f t="shared" si="73"/>
        <v>10584</v>
      </c>
      <c r="AN72" s="292">
        <f t="shared" si="73"/>
        <v>10584</v>
      </c>
      <c r="AO72" s="292">
        <f t="shared" si="73"/>
        <v>10584</v>
      </c>
      <c r="AP72" s="321">
        <f t="shared" si="73"/>
        <v>10584</v>
      </c>
      <c r="AQ72" s="321">
        <f t="shared" si="73"/>
        <v>10584</v>
      </c>
    </row>
    <row r="73" spans="1:43" s="293" customFormat="1" ht="23" customHeight="1">
      <c r="A73" s="291"/>
      <c r="B73" s="343" t="s">
        <v>278</v>
      </c>
      <c r="C73" s="344"/>
      <c r="D73" s="292">
        <f t="shared" si="67"/>
        <v>0</v>
      </c>
      <c r="E73" s="292">
        <f t="shared" si="68"/>
        <v>25401.600000000002</v>
      </c>
      <c r="F73" s="321">
        <f t="shared" si="69"/>
        <v>76204.800000000003</v>
      </c>
      <c r="G73" s="291"/>
      <c r="H73" s="399">
        <v>0</v>
      </c>
      <c r="I73" s="365">
        <v>0</v>
      </c>
      <c r="J73" s="365">
        <v>0</v>
      </c>
      <c r="K73" s="365">
        <v>0</v>
      </c>
      <c r="L73" s="365">
        <v>0</v>
      </c>
      <c r="M73" s="365">
        <v>0</v>
      </c>
      <c r="N73" s="365">
        <v>0</v>
      </c>
      <c r="O73" s="365">
        <v>0</v>
      </c>
      <c r="P73" s="365">
        <v>0</v>
      </c>
      <c r="Q73" s="365">
        <v>0</v>
      </c>
      <c r="R73" s="365">
        <v>0</v>
      </c>
      <c r="S73" s="365">
        <v>0</v>
      </c>
      <c r="T73" s="399">
        <v>0</v>
      </c>
      <c r="U73" s="365">
        <v>0</v>
      </c>
      <c r="V73" s="365">
        <v>0</v>
      </c>
      <c r="W73" s="365">
        <v>0</v>
      </c>
      <c r="X73" s="292">
        <f t="shared" ref="X73:AE73" si="74">$E69*X31</f>
        <v>3175.2</v>
      </c>
      <c r="Y73" s="292">
        <f t="shared" si="74"/>
        <v>3175.2</v>
      </c>
      <c r="Z73" s="292">
        <f t="shared" si="74"/>
        <v>3175.2</v>
      </c>
      <c r="AA73" s="292">
        <f t="shared" si="74"/>
        <v>3175.2</v>
      </c>
      <c r="AB73" s="292">
        <f t="shared" si="74"/>
        <v>3175.2</v>
      </c>
      <c r="AC73" s="292">
        <f t="shared" si="74"/>
        <v>3175.2</v>
      </c>
      <c r="AD73" s="292">
        <f t="shared" si="74"/>
        <v>3175.2</v>
      </c>
      <c r="AE73" s="292">
        <f t="shared" si="74"/>
        <v>3175.2</v>
      </c>
      <c r="AF73" s="401">
        <f t="shared" ref="AF73:AQ73" si="75">$F69*AF31</f>
        <v>6350.4</v>
      </c>
      <c r="AG73" s="292">
        <f t="shared" si="75"/>
        <v>6350.4</v>
      </c>
      <c r="AH73" s="292">
        <f t="shared" si="75"/>
        <v>6350.4</v>
      </c>
      <c r="AI73" s="292">
        <f t="shared" si="75"/>
        <v>6350.4</v>
      </c>
      <c r="AJ73" s="292">
        <f t="shared" si="75"/>
        <v>6350.4</v>
      </c>
      <c r="AK73" s="292">
        <f t="shared" si="75"/>
        <v>6350.4</v>
      </c>
      <c r="AL73" s="292">
        <f t="shared" si="75"/>
        <v>6350.4</v>
      </c>
      <c r="AM73" s="292">
        <f t="shared" si="75"/>
        <v>6350.4</v>
      </c>
      <c r="AN73" s="292">
        <f t="shared" si="75"/>
        <v>6350.4</v>
      </c>
      <c r="AO73" s="292">
        <f t="shared" si="75"/>
        <v>6350.4</v>
      </c>
      <c r="AP73" s="321">
        <f t="shared" si="75"/>
        <v>6350.4</v>
      </c>
      <c r="AQ73" s="321">
        <f t="shared" si="75"/>
        <v>6350.4</v>
      </c>
    </row>
    <row r="74" spans="1:43" s="3" customFormat="1" ht="23" customHeight="1">
      <c r="A74" s="74"/>
      <c r="B74" s="235" t="s">
        <v>279</v>
      </c>
      <c r="C74" s="331"/>
      <c r="D74" s="279">
        <f>H74+I74+J74+K74+L74+M74+N74+O74+P74+Q74+R74+S74</f>
        <v>0</v>
      </c>
      <c r="E74" s="279">
        <f>T74+U74+V74+W74+X74+Y74+Z74+AA74+AB74+AC74+AD74+AE74</f>
        <v>258249.60000000003</v>
      </c>
      <c r="F74" s="300">
        <f>AF74+AG74+AH74+AI74+AJ74+AK74+AL74+AM74+AN74+AO74+AP74+AQ74</f>
        <v>748288.80000000016</v>
      </c>
      <c r="G74" s="117"/>
      <c r="H74" s="280">
        <f>SUM(H71:H73)</f>
        <v>0</v>
      </c>
      <c r="I74" s="280">
        <f t="shared" ref="I74:AQ74" si="76">SUM(I71:I73)</f>
        <v>0</v>
      </c>
      <c r="J74" s="280">
        <f t="shared" si="76"/>
        <v>0</v>
      </c>
      <c r="K74" s="280">
        <f t="shared" si="76"/>
        <v>0</v>
      </c>
      <c r="L74" s="280">
        <f t="shared" si="76"/>
        <v>0</v>
      </c>
      <c r="M74" s="280">
        <f t="shared" si="76"/>
        <v>0</v>
      </c>
      <c r="N74" s="280">
        <f t="shared" si="76"/>
        <v>0</v>
      </c>
      <c r="O74" s="280">
        <f t="shared" si="76"/>
        <v>0</v>
      </c>
      <c r="P74" s="280">
        <f t="shared" si="76"/>
        <v>0</v>
      </c>
      <c r="Q74" s="280">
        <f t="shared" si="76"/>
        <v>0</v>
      </c>
      <c r="R74" s="280">
        <f t="shared" si="76"/>
        <v>0</v>
      </c>
      <c r="S74" s="280">
        <f t="shared" si="76"/>
        <v>0</v>
      </c>
      <c r="T74" s="390">
        <f>SUM(T71:T73)</f>
        <v>0</v>
      </c>
      <c r="U74" s="280">
        <f t="shared" si="76"/>
        <v>0</v>
      </c>
      <c r="V74" s="280">
        <f t="shared" si="76"/>
        <v>0</v>
      </c>
      <c r="W74" s="280">
        <f t="shared" si="76"/>
        <v>0</v>
      </c>
      <c r="X74" s="280">
        <f t="shared" si="76"/>
        <v>24343.200000000001</v>
      </c>
      <c r="Y74" s="280">
        <f t="shared" si="76"/>
        <v>24343.200000000001</v>
      </c>
      <c r="Z74" s="280">
        <f t="shared" si="76"/>
        <v>29635.200000000001</v>
      </c>
      <c r="AA74" s="280">
        <f t="shared" si="76"/>
        <v>29635.200000000001</v>
      </c>
      <c r="AB74" s="280">
        <f t="shared" si="76"/>
        <v>34927.199999999997</v>
      </c>
      <c r="AC74" s="280">
        <f t="shared" si="76"/>
        <v>34927.199999999997</v>
      </c>
      <c r="AD74" s="280">
        <f t="shared" si="76"/>
        <v>40219.199999999997</v>
      </c>
      <c r="AE74" s="280">
        <f t="shared" si="76"/>
        <v>40219.199999999997</v>
      </c>
      <c r="AF74" s="280">
        <f t="shared" si="76"/>
        <v>48686.400000000001</v>
      </c>
      <c r="AG74" s="280">
        <f t="shared" si="76"/>
        <v>48686.400000000001</v>
      </c>
      <c r="AH74" s="280">
        <f t="shared" si="76"/>
        <v>53978.400000000001</v>
      </c>
      <c r="AI74" s="280">
        <f t="shared" si="76"/>
        <v>53978.400000000001</v>
      </c>
      <c r="AJ74" s="280">
        <f t="shared" si="76"/>
        <v>59270.400000000001</v>
      </c>
      <c r="AK74" s="280">
        <f t="shared" si="76"/>
        <v>59270.400000000001</v>
      </c>
      <c r="AL74" s="280">
        <f t="shared" si="76"/>
        <v>64562.400000000001</v>
      </c>
      <c r="AM74" s="280">
        <f t="shared" si="76"/>
        <v>64562.400000000001</v>
      </c>
      <c r="AN74" s="280">
        <f t="shared" si="76"/>
        <v>69854.399999999994</v>
      </c>
      <c r="AO74" s="280">
        <f t="shared" si="76"/>
        <v>69854.399999999994</v>
      </c>
      <c r="AP74" s="280">
        <f t="shared" si="76"/>
        <v>75146.399999999994</v>
      </c>
      <c r="AQ74" s="322">
        <f t="shared" si="76"/>
        <v>80438.399999999994</v>
      </c>
    </row>
    <row r="75" spans="1:43" s="52" customFormat="1" ht="23" customHeight="1">
      <c r="A75" s="118"/>
      <c r="B75" s="206" t="s">
        <v>90</v>
      </c>
      <c r="C75" s="54"/>
      <c r="D75" s="53" t="str">
        <f>IFERROR(D74/D$33,"-")</f>
        <v>-</v>
      </c>
      <c r="E75" s="53">
        <f>IFERROR(E74/E$33,"-")</f>
        <v>0.72000000000000008</v>
      </c>
      <c r="F75" s="55">
        <f>IFERROR(F74/F$33,"-")</f>
        <v>0.7200000000000002</v>
      </c>
      <c r="G75" s="118"/>
      <c r="H75" s="53" t="str">
        <f t="shared" ref="H75" si="77">IFERROR(H74/H$33,"-")</f>
        <v>-</v>
      </c>
      <c r="I75" s="53" t="str">
        <f t="shared" ref="I75" si="78">IFERROR(I74/I$33,"-")</f>
        <v>-</v>
      </c>
      <c r="J75" s="53" t="str">
        <f t="shared" ref="J75" si="79">IFERROR(J74/J$33,"-")</f>
        <v>-</v>
      </c>
      <c r="K75" s="53" t="str">
        <f t="shared" ref="K75" si="80">IFERROR(K74/K$33,"-")</f>
        <v>-</v>
      </c>
      <c r="L75" s="53" t="str">
        <f t="shared" ref="L75" si="81">IFERROR(L74/L$33,"-")</f>
        <v>-</v>
      </c>
      <c r="M75" s="53" t="str">
        <f t="shared" ref="M75" si="82">IFERROR(M74/M$33,"-")</f>
        <v>-</v>
      </c>
      <c r="N75" s="53" t="str">
        <f t="shared" ref="N75" si="83">IFERROR(N74/N$33,"-")</f>
        <v>-</v>
      </c>
      <c r="O75" s="53" t="str">
        <f t="shared" ref="O75" si="84">IFERROR(O74/O$33,"-")</f>
        <v>-</v>
      </c>
      <c r="P75" s="53" t="str">
        <f t="shared" ref="P75" si="85">IFERROR(P74/P$33,"-")</f>
        <v>-</v>
      </c>
      <c r="Q75" s="53" t="str">
        <f t="shared" ref="Q75" si="86">IFERROR(Q74/Q$33,"-")</f>
        <v>-</v>
      </c>
      <c r="R75" s="53" t="str">
        <f t="shared" ref="R75" si="87">IFERROR(R74/R$33,"-")</f>
        <v>-</v>
      </c>
      <c r="S75" s="53" t="str">
        <f t="shared" ref="S75" si="88">IFERROR(S74/S$33,"-")</f>
        <v>-</v>
      </c>
      <c r="T75" s="53" t="str">
        <f t="shared" ref="T75" si="89">IFERROR(T74/T$33,"-")</f>
        <v>-</v>
      </c>
      <c r="U75" s="53" t="str">
        <f t="shared" ref="U75" si="90">IFERROR(U74/U$33,"-")</f>
        <v>-</v>
      </c>
      <c r="V75" s="53" t="str">
        <f t="shared" ref="V75" si="91">IFERROR(V74/V$33,"-")</f>
        <v>-</v>
      </c>
      <c r="W75" s="53" t="str">
        <f t="shared" ref="W75" si="92">IFERROR(W74/W$33,"-")</f>
        <v>-</v>
      </c>
      <c r="X75" s="53">
        <f t="shared" ref="X75" si="93">IFERROR(X74/X$33,"-")</f>
        <v>0.72</v>
      </c>
      <c r="Y75" s="53">
        <f t="shared" ref="Y75" si="94">IFERROR(Y74/Y$33,"-")</f>
        <v>0.72</v>
      </c>
      <c r="Z75" s="53">
        <f t="shared" ref="Z75" si="95">IFERROR(Z74/Z$33,"-")</f>
        <v>0.72</v>
      </c>
      <c r="AA75" s="53">
        <f t="shared" ref="AA75" si="96">IFERROR(AA74/AA$33,"-")</f>
        <v>0.72</v>
      </c>
      <c r="AB75" s="53">
        <f t="shared" ref="AB75" si="97">IFERROR(AB74/AB$33,"-")</f>
        <v>0.72</v>
      </c>
      <c r="AC75" s="53">
        <f t="shared" ref="AC75" si="98">IFERROR(AC74/AC$33,"-")</f>
        <v>0.72</v>
      </c>
      <c r="AD75" s="53">
        <f t="shared" ref="AD75" si="99">IFERROR(AD74/AD$33,"-")</f>
        <v>0.72</v>
      </c>
      <c r="AE75" s="53">
        <f t="shared" ref="AE75" si="100">IFERROR(AE74/AE$33,"-")</f>
        <v>0.72</v>
      </c>
      <c r="AF75" s="53">
        <f t="shared" ref="AF75" si="101">IFERROR(AF74/AF$33,"-")</f>
        <v>0.72</v>
      </c>
      <c r="AG75" s="53">
        <f t="shared" ref="AG75" si="102">IFERROR(AG74/AG$33,"-")</f>
        <v>0.72</v>
      </c>
      <c r="AH75" s="53">
        <f t="shared" ref="AH75" si="103">IFERROR(AH74/AH$33,"-")</f>
        <v>0.72</v>
      </c>
      <c r="AI75" s="53">
        <f t="shared" ref="AI75" si="104">IFERROR(AI74/AI$33,"-")</f>
        <v>0.72</v>
      </c>
      <c r="AJ75" s="53">
        <f t="shared" ref="AJ75" si="105">IFERROR(AJ74/AJ$33,"-")</f>
        <v>0.72</v>
      </c>
      <c r="AK75" s="53">
        <f t="shared" ref="AK75" si="106">IFERROR(AK74/AK$33,"-")</f>
        <v>0.72</v>
      </c>
      <c r="AL75" s="53">
        <f t="shared" ref="AL75" si="107">IFERROR(AL74/AL$33,"-")</f>
        <v>0.72</v>
      </c>
      <c r="AM75" s="53">
        <f t="shared" ref="AM75" si="108">IFERROR(AM74/AM$33,"-")</f>
        <v>0.72</v>
      </c>
      <c r="AN75" s="53">
        <f t="shared" ref="AN75" si="109">IFERROR(AN74/AN$33,"-")</f>
        <v>0.72</v>
      </c>
      <c r="AO75" s="53">
        <f t="shared" ref="AO75" si="110">IFERROR(AO74/AO$33,"-")</f>
        <v>0.72</v>
      </c>
      <c r="AP75" s="53">
        <f t="shared" ref="AP75" si="111">IFERROR(AP74/AP$33,"-")</f>
        <v>0.72</v>
      </c>
      <c r="AQ75" s="55">
        <f t="shared" ref="AQ75" si="112">IFERROR(AQ74/AQ$33,"-")</f>
        <v>0.72</v>
      </c>
    </row>
    <row r="76" spans="1:43" ht="23"/>
    <row r="77" spans="1:43" ht="23" customHeight="1">
      <c r="A77" s="10">
        <v>2</v>
      </c>
      <c r="B77" s="120" t="s">
        <v>237</v>
      </c>
      <c r="C77" s="191"/>
      <c r="D77" s="177"/>
      <c r="E77" s="177"/>
      <c r="F77" s="192"/>
      <c r="G77" s="1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</row>
    <row r="78" spans="1:43" ht="23" customHeight="1">
      <c r="A78" s="6"/>
      <c r="B78" s="4"/>
      <c r="C78" s="191"/>
      <c r="D78" s="177"/>
      <c r="E78" s="177"/>
      <c r="F78" s="177"/>
      <c r="G78" s="1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</row>
    <row r="79" spans="1:43" ht="23" customHeight="1" thickBot="1">
      <c r="A79" s="1"/>
      <c r="B79" s="11" t="s">
        <v>14</v>
      </c>
      <c r="C79" s="11"/>
      <c r="D79" s="185"/>
      <c r="E79" s="185"/>
      <c r="F79" s="185"/>
      <c r="G79" s="1"/>
    </row>
    <row r="80" spans="1:43" ht="23" customHeight="1">
      <c r="A80" s="74"/>
      <c r="B80" s="153" t="s">
        <v>238</v>
      </c>
      <c r="C80" s="190"/>
      <c r="D80" s="193"/>
      <c r="E80" s="193">
        <f>3600*8/6</f>
        <v>4800</v>
      </c>
      <c r="F80" s="193">
        <v>6980</v>
      </c>
      <c r="G80" s="74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</row>
    <row r="81" spans="1:43" ht="23" customHeight="1">
      <c r="A81" s="74"/>
      <c r="B81" s="153" t="s">
        <v>239</v>
      </c>
      <c r="C81" s="190"/>
      <c r="D81" s="193"/>
      <c r="E81" s="193">
        <f>330*8/6</f>
        <v>440</v>
      </c>
      <c r="F81" s="193">
        <v>660</v>
      </c>
      <c r="G81" s="74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</row>
    <row r="82" spans="1:43" ht="23" customHeight="1">
      <c r="A82" s="74"/>
      <c r="B82" s="153" t="s">
        <v>240</v>
      </c>
      <c r="C82" s="190"/>
      <c r="D82" s="193"/>
      <c r="E82" s="193">
        <f>1684*8/6</f>
        <v>2245.3333333333335</v>
      </c>
      <c r="F82" s="193">
        <v>3368</v>
      </c>
      <c r="G82" s="74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</row>
    <row r="83" spans="1:43" ht="23" customHeight="1">
      <c r="A83" s="74"/>
      <c r="B83" s="153" t="s">
        <v>241</v>
      </c>
      <c r="C83" s="190"/>
      <c r="D83" s="193"/>
      <c r="E83" s="193">
        <f>1800*8/6</f>
        <v>2400</v>
      </c>
      <c r="F83" s="193">
        <v>3600</v>
      </c>
      <c r="G83" s="74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</row>
    <row r="84" spans="1:43" ht="23" customHeight="1">
      <c r="A84" s="74"/>
      <c r="B84" s="153" t="s">
        <v>242</v>
      </c>
      <c r="C84" s="190"/>
      <c r="D84" s="193"/>
      <c r="E84" s="193">
        <v>600</v>
      </c>
      <c r="F84" s="193">
        <v>0</v>
      </c>
      <c r="G84" s="74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</row>
    <row r="85" spans="1:43" ht="23" customHeight="1">
      <c r="A85" s="74"/>
      <c r="B85" s="153" t="s">
        <v>293</v>
      </c>
      <c r="C85" s="190"/>
      <c r="D85" s="193"/>
      <c r="E85" s="193">
        <f>555*8/6</f>
        <v>740</v>
      </c>
      <c r="F85" s="193">
        <v>1600</v>
      </c>
      <c r="G85" s="74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</row>
    <row r="86" spans="1:43" ht="23" customHeight="1">
      <c r="A86" s="74"/>
      <c r="B86" s="153" t="s">
        <v>244</v>
      </c>
      <c r="C86" s="190"/>
      <c r="D86" s="193"/>
      <c r="E86" s="193">
        <f>125*8/6</f>
        <v>166.66666666666666</v>
      </c>
      <c r="F86" s="193">
        <v>250</v>
      </c>
      <c r="G86" s="74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</row>
    <row r="87" spans="1:43" ht="23" customHeight="1">
      <c r="A87" s="127"/>
      <c r="B87" s="128"/>
      <c r="C87" s="188"/>
      <c r="D87" s="188"/>
      <c r="E87" s="188"/>
      <c r="F87" s="188"/>
      <c r="G87" s="110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</row>
    <row r="88" spans="1:43" s="293" customFormat="1" ht="23" customHeight="1">
      <c r="A88" s="291"/>
      <c r="B88" s="341" t="str">
        <f t="shared" ref="B88:B94" si="113">B80</f>
        <v>Prestations de services informatiques</v>
      </c>
      <c r="C88" s="342"/>
      <c r="D88" s="319">
        <f t="shared" ref="D88:D95" si="114">H88+I88+J88+K88+L88+M88+N88+O88+P88+Q88+R88+S88</f>
        <v>0</v>
      </c>
      <c r="E88" s="319">
        <f t="shared" ref="E88:E95" si="115">T88+U88+V88+W88+X88+Y88+Z88+AA88+AB88+AC88+AD88+AE88</f>
        <v>4800</v>
      </c>
      <c r="F88" s="320">
        <f t="shared" ref="F88:F95" si="116">AF88+AG88+AH88+AI88+AJ88+AK88+AL88+AM88+AN88+AO88+AP88+AQ88</f>
        <v>6980.0000000000009</v>
      </c>
      <c r="G88" s="291"/>
      <c r="H88" s="398">
        <f t="shared" ref="H88:S88" si="117">$D80/12</f>
        <v>0</v>
      </c>
      <c r="I88" s="366">
        <f t="shared" si="117"/>
        <v>0</v>
      </c>
      <c r="J88" s="366">
        <f t="shared" si="117"/>
        <v>0</v>
      </c>
      <c r="K88" s="366">
        <f t="shared" si="117"/>
        <v>0</v>
      </c>
      <c r="L88" s="366">
        <f t="shared" si="117"/>
        <v>0</v>
      </c>
      <c r="M88" s="366">
        <f t="shared" si="117"/>
        <v>0</v>
      </c>
      <c r="N88" s="366">
        <f t="shared" si="117"/>
        <v>0</v>
      </c>
      <c r="O88" s="366">
        <f t="shared" si="117"/>
        <v>0</v>
      </c>
      <c r="P88" s="366">
        <f t="shared" si="117"/>
        <v>0</v>
      </c>
      <c r="Q88" s="366">
        <f t="shared" si="117"/>
        <v>0</v>
      </c>
      <c r="R88" s="366">
        <f t="shared" si="117"/>
        <v>0</v>
      </c>
      <c r="S88" s="366">
        <f t="shared" si="117"/>
        <v>0</v>
      </c>
      <c r="T88" s="398">
        <v>0</v>
      </c>
      <c r="U88" s="366">
        <v>0</v>
      </c>
      <c r="V88" s="366">
        <v>0</v>
      </c>
      <c r="W88" s="366">
        <v>0</v>
      </c>
      <c r="X88" s="319">
        <f>$E80/8</f>
        <v>600</v>
      </c>
      <c r="Y88" s="319">
        <f t="shared" ref="Y88:AE88" si="118">$E80/8</f>
        <v>600</v>
      </c>
      <c r="Z88" s="319">
        <f t="shared" si="118"/>
        <v>600</v>
      </c>
      <c r="AA88" s="319">
        <f t="shared" si="118"/>
        <v>600</v>
      </c>
      <c r="AB88" s="319">
        <f t="shared" si="118"/>
        <v>600</v>
      </c>
      <c r="AC88" s="319">
        <f t="shared" si="118"/>
        <v>600</v>
      </c>
      <c r="AD88" s="319">
        <f t="shared" si="118"/>
        <v>600</v>
      </c>
      <c r="AE88" s="319">
        <f t="shared" si="118"/>
        <v>600</v>
      </c>
      <c r="AF88" s="400">
        <f t="shared" ref="AF88:AQ88" si="119">$F80/12</f>
        <v>581.66666666666663</v>
      </c>
      <c r="AG88" s="319">
        <f t="shared" si="119"/>
        <v>581.66666666666663</v>
      </c>
      <c r="AH88" s="319">
        <f t="shared" si="119"/>
        <v>581.66666666666663</v>
      </c>
      <c r="AI88" s="319">
        <f t="shared" si="119"/>
        <v>581.66666666666663</v>
      </c>
      <c r="AJ88" s="319">
        <f t="shared" si="119"/>
        <v>581.66666666666663</v>
      </c>
      <c r="AK88" s="319">
        <f t="shared" si="119"/>
        <v>581.66666666666663</v>
      </c>
      <c r="AL88" s="319">
        <f t="shared" si="119"/>
        <v>581.66666666666663</v>
      </c>
      <c r="AM88" s="319">
        <f t="shared" si="119"/>
        <v>581.66666666666663</v>
      </c>
      <c r="AN88" s="319">
        <f t="shared" si="119"/>
        <v>581.66666666666663</v>
      </c>
      <c r="AO88" s="319">
        <f t="shared" si="119"/>
        <v>581.66666666666663</v>
      </c>
      <c r="AP88" s="320">
        <f t="shared" si="119"/>
        <v>581.66666666666663</v>
      </c>
      <c r="AQ88" s="320">
        <f t="shared" si="119"/>
        <v>581.66666666666663</v>
      </c>
    </row>
    <row r="89" spans="1:43" s="293" customFormat="1" ht="23" customHeight="1">
      <c r="A89" s="291"/>
      <c r="B89" s="343" t="str">
        <f t="shared" si="113"/>
        <v>Hébergement site web</v>
      </c>
      <c r="C89" s="344"/>
      <c r="D89" s="292">
        <f t="shared" si="114"/>
        <v>0</v>
      </c>
      <c r="E89" s="292">
        <f t="shared" si="115"/>
        <v>440</v>
      </c>
      <c r="F89" s="321">
        <f t="shared" si="116"/>
        <v>660</v>
      </c>
      <c r="G89" s="291"/>
      <c r="H89" s="399">
        <f t="shared" ref="H89:S89" si="120">$D81/12</f>
        <v>0</v>
      </c>
      <c r="I89" s="365">
        <f t="shared" si="120"/>
        <v>0</v>
      </c>
      <c r="J89" s="365">
        <f t="shared" si="120"/>
        <v>0</v>
      </c>
      <c r="K89" s="365">
        <f t="shared" si="120"/>
        <v>0</v>
      </c>
      <c r="L89" s="365">
        <f t="shared" si="120"/>
        <v>0</v>
      </c>
      <c r="M89" s="365">
        <f t="shared" si="120"/>
        <v>0</v>
      </c>
      <c r="N89" s="365">
        <f t="shared" si="120"/>
        <v>0</v>
      </c>
      <c r="O89" s="365">
        <f t="shared" si="120"/>
        <v>0</v>
      </c>
      <c r="P89" s="365">
        <f t="shared" si="120"/>
        <v>0</v>
      </c>
      <c r="Q89" s="365">
        <f t="shared" si="120"/>
        <v>0</v>
      </c>
      <c r="R89" s="365">
        <f t="shared" si="120"/>
        <v>0</v>
      </c>
      <c r="S89" s="365">
        <f t="shared" si="120"/>
        <v>0</v>
      </c>
      <c r="T89" s="399">
        <v>0</v>
      </c>
      <c r="U89" s="365">
        <v>0</v>
      </c>
      <c r="V89" s="365">
        <v>0</v>
      </c>
      <c r="W89" s="365">
        <v>0</v>
      </c>
      <c r="X89" s="292">
        <f t="shared" ref="X89:AE89" si="121">$E81/8</f>
        <v>55</v>
      </c>
      <c r="Y89" s="292">
        <f t="shared" si="121"/>
        <v>55</v>
      </c>
      <c r="Z89" s="292">
        <f t="shared" si="121"/>
        <v>55</v>
      </c>
      <c r="AA89" s="292">
        <f t="shared" si="121"/>
        <v>55</v>
      </c>
      <c r="AB89" s="292">
        <f t="shared" si="121"/>
        <v>55</v>
      </c>
      <c r="AC89" s="292">
        <f t="shared" si="121"/>
        <v>55</v>
      </c>
      <c r="AD89" s="292">
        <f t="shared" si="121"/>
        <v>55</v>
      </c>
      <c r="AE89" s="292">
        <f t="shared" si="121"/>
        <v>55</v>
      </c>
      <c r="AF89" s="401">
        <f t="shared" ref="AF89:AQ89" si="122">$F81/12</f>
        <v>55</v>
      </c>
      <c r="AG89" s="292">
        <f t="shared" si="122"/>
        <v>55</v>
      </c>
      <c r="AH89" s="292">
        <f t="shared" si="122"/>
        <v>55</v>
      </c>
      <c r="AI89" s="292">
        <f t="shared" si="122"/>
        <v>55</v>
      </c>
      <c r="AJ89" s="292">
        <f t="shared" si="122"/>
        <v>55</v>
      </c>
      <c r="AK89" s="292">
        <f t="shared" si="122"/>
        <v>55</v>
      </c>
      <c r="AL89" s="292">
        <f t="shared" si="122"/>
        <v>55</v>
      </c>
      <c r="AM89" s="292">
        <f t="shared" si="122"/>
        <v>55</v>
      </c>
      <c r="AN89" s="292">
        <f t="shared" si="122"/>
        <v>55</v>
      </c>
      <c r="AO89" s="292">
        <f t="shared" si="122"/>
        <v>55</v>
      </c>
      <c r="AP89" s="321">
        <f t="shared" si="122"/>
        <v>55</v>
      </c>
      <c r="AQ89" s="321">
        <f t="shared" si="122"/>
        <v>55</v>
      </c>
    </row>
    <row r="90" spans="1:43" s="293" customFormat="1" ht="23" customHeight="1">
      <c r="A90" s="291"/>
      <c r="B90" s="343" t="str">
        <f t="shared" si="113"/>
        <v>OVH, Free, Doctolib</v>
      </c>
      <c r="C90" s="344"/>
      <c r="D90" s="292">
        <f t="shared" si="114"/>
        <v>0</v>
      </c>
      <c r="E90" s="292">
        <f t="shared" si="115"/>
        <v>2245.3333333333335</v>
      </c>
      <c r="F90" s="321">
        <f t="shared" si="116"/>
        <v>3367.9999999999995</v>
      </c>
      <c r="G90" s="291"/>
      <c r="H90" s="399">
        <f t="shared" ref="H90:S90" si="123">$D82/12</f>
        <v>0</v>
      </c>
      <c r="I90" s="365">
        <f t="shared" si="123"/>
        <v>0</v>
      </c>
      <c r="J90" s="365">
        <f t="shared" si="123"/>
        <v>0</v>
      </c>
      <c r="K90" s="365">
        <f t="shared" si="123"/>
        <v>0</v>
      </c>
      <c r="L90" s="365">
        <f t="shared" si="123"/>
        <v>0</v>
      </c>
      <c r="M90" s="365">
        <f t="shared" si="123"/>
        <v>0</v>
      </c>
      <c r="N90" s="365">
        <f t="shared" si="123"/>
        <v>0</v>
      </c>
      <c r="O90" s="365">
        <f t="shared" si="123"/>
        <v>0</v>
      </c>
      <c r="P90" s="365">
        <f t="shared" si="123"/>
        <v>0</v>
      </c>
      <c r="Q90" s="365">
        <f t="shared" si="123"/>
        <v>0</v>
      </c>
      <c r="R90" s="365">
        <f t="shared" si="123"/>
        <v>0</v>
      </c>
      <c r="S90" s="365">
        <f t="shared" si="123"/>
        <v>0</v>
      </c>
      <c r="T90" s="399">
        <v>0</v>
      </c>
      <c r="U90" s="365">
        <v>0</v>
      </c>
      <c r="V90" s="365">
        <v>0</v>
      </c>
      <c r="W90" s="365">
        <v>0</v>
      </c>
      <c r="X90" s="292">
        <f t="shared" ref="X90:AE90" si="124">$E82/8</f>
        <v>280.66666666666669</v>
      </c>
      <c r="Y90" s="292">
        <f t="shared" si="124"/>
        <v>280.66666666666669</v>
      </c>
      <c r="Z90" s="292">
        <f t="shared" si="124"/>
        <v>280.66666666666669</v>
      </c>
      <c r="AA90" s="292">
        <f t="shared" si="124"/>
        <v>280.66666666666669</v>
      </c>
      <c r="AB90" s="292">
        <f t="shared" si="124"/>
        <v>280.66666666666669</v>
      </c>
      <c r="AC90" s="292">
        <f t="shared" si="124"/>
        <v>280.66666666666669</v>
      </c>
      <c r="AD90" s="292">
        <f t="shared" si="124"/>
        <v>280.66666666666669</v>
      </c>
      <c r="AE90" s="292">
        <f t="shared" si="124"/>
        <v>280.66666666666669</v>
      </c>
      <c r="AF90" s="401">
        <f t="shared" ref="AF90:AQ90" si="125">$F82/12</f>
        <v>280.66666666666669</v>
      </c>
      <c r="AG90" s="292">
        <f t="shared" si="125"/>
        <v>280.66666666666669</v>
      </c>
      <c r="AH90" s="292">
        <f t="shared" si="125"/>
        <v>280.66666666666669</v>
      </c>
      <c r="AI90" s="292">
        <f t="shared" si="125"/>
        <v>280.66666666666669</v>
      </c>
      <c r="AJ90" s="292">
        <f t="shared" si="125"/>
        <v>280.66666666666669</v>
      </c>
      <c r="AK90" s="292">
        <f t="shared" si="125"/>
        <v>280.66666666666669</v>
      </c>
      <c r="AL90" s="292">
        <f t="shared" si="125"/>
        <v>280.66666666666669</v>
      </c>
      <c r="AM90" s="292">
        <f t="shared" si="125"/>
        <v>280.66666666666669</v>
      </c>
      <c r="AN90" s="292">
        <f t="shared" si="125"/>
        <v>280.66666666666669</v>
      </c>
      <c r="AO90" s="292">
        <f t="shared" si="125"/>
        <v>280.66666666666669</v>
      </c>
      <c r="AP90" s="321">
        <f t="shared" si="125"/>
        <v>280.66666666666669</v>
      </c>
      <c r="AQ90" s="321">
        <f t="shared" si="125"/>
        <v>280.66666666666669</v>
      </c>
    </row>
    <row r="91" spans="1:43" s="293" customFormat="1" ht="23" customHeight="1">
      <c r="A91" s="291"/>
      <c r="B91" s="343" t="str">
        <f t="shared" si="113"/>
        <v>Contrat de support logiciel de réservations, sécurité, vidéo surveillance</v>
      </c>
      <c r="C91" s="344"/>
      <c r="D91" s="292">
        <f t="shared" si="114"/>
        <v>0</v>
      </c>
      <c r="E91" s="292">
        <f t="shared" si="115"/>
        <v>2400</v>
      </c>
      <c r="F91" s="321">
        <f t="shared" si="116"/>
        <v>3600</v>
      </c>
      <c r="G91" s="291"/>
      <c r="H91" s="399">
        <f t="shared" ref="H91:S91" si="126">$D83/12</f>
        <v>0</v>
      </c>
      <c r="I91" s="365">
        <f t="shared" si="126"/>
        <v>0</v>
      </c>
      <c r="J91" s="365">
        <f t="shared" si="126"/>
        <v>0</v>
      </c>
      <c r="K91" s="365">
        <f t="shared" si="126"/>
        <v>0</v>
      </c>
      <c r="L91" s="365">
        <f t="shared" si="126"/>
        <v>0</v>
      </c>
      <c r="M91" s="365">
        <f t="shared" si="126"/>
        <v>0</v>
      </c>
      <c r="N91" s="365">
        <f t="shared" si="126"/>
        <v>0</v>
      </c>
      <c r="O91" s="365">
        <f t="shared" si="126"/>
        <v>0</v>
      </c>
      <c r="P91" s="365">
        <f t="shared" si="126"/>
        <v>0</v>
      </c>
      <c r="Q91" s="365">
        <f t="shared" si="126"/>
        <v>0</v>
      </c>
      <c r="R91" s="365">
        <f t="shared" si="126"/>
        <v>0</v>
      </c>
      <c r="S91" s="365">
        <f t="shared" si="126"/>
        <v>0</v>
      </c>
      <c r="T91" s="399">
        <v>0</v>
      </c>
      <c r="U91" s="365">
        <v>0</v>
      </c>
      <c r="V91" s="365">
        <v>0</v>
      </c>
      <c r="W91" s="365">
        <v>0</v>
      </c>
      <c r="X91" s="292">
        <f t="shared" ref="X91:AE91" si="127">$E83/8</f>
        <v>300</v>
      </c>
      <c r="Y91" s="292">
        <f t="shared" si="127"/>
        <v>300</v>
      </c>
      <c r="Z91" s="292">
        <f t="shared" si="127"/>
        <v>300</v>
      </c>
      <c r="AA91" s="292">
        <f t="shared" si="127"/>
        <v>300</v>
      </c>
      <c r="AB91" s="292">
        <f t="shared" si="127"/>
        <v>300</v>
      </c>
      <c r="AC91" s="292">
        <f t="shared" si="127"/>
        <v>300</v>
      </c>
      <c r="AD91" s="292">
        <f t="shared" si="127"/>
        <v>300</v>
      </c>
      <c r="AE91" s="292">
        <f t="shared" si="127"/>
        <v>300</v>
      </c>
      <c r="AF91" s="401">
        <f t="shared" ref="AF91:AQ91" si="128">$F83/12</f>
        <v>300</v>
      </c>
      <c r="AG91" s="292">
        <f t="shared" si="128"/>
        <v>300</v>
      </c>
      <c r="AH91" s="292">
        <f t="shared" si="128"/>
        <v>300</v>
      </c>
      <c r="AI91" s="292">
        <f t="shared" si="128"/>
        <v>300</v>
      </c>
      <c r="AJ91" s="292">
        <f t="shared" si="128"/>
        <v>300</v>
      </c>
      <c r="AK91" s="292">
        <f t="shared" si="128"/>
        <v>300</v>
      </c>
      <c r="AL91" s="292">
        <f t="shared" si="128"/>
        <v>300</v>
      </c>
      <c r="AM91" s="292">
        <f t="shared" si="128"/>
        <v>300</v>
      </c>
      <c r="AN91" s="292">
        <f t="shared" si="128"/>
        <v>300</v>
      </c>
      <c r="AO91" s="292">
        <f t="shared" si="128"/>
        <v>300</v>
      </c>
      <c r="AP91" s="321">
        <f t="shared" si="128"/>
        <v>300</v>
      </c>
      <c r="AQ91" s="321">
        <f t="shared" si="128"/>
        <v>300</v>
      </c>
    </row>
    <row r="92" spans="1:43" s="293" customFormat="1" ht="23" customHeight="1">
      <c r="A92" s="291"/>
      <c r="B92" s="343" t="str">
        <f t="shared" si="113"/>
        <v>Imprimante copieur</v>
      </c>
      <c r="C92" s="344"/>
      <c r="D92" s="292">
        <f t="shared" si="114"/>
        <v>0</v>
      </c>
      <c r="E92" s="292">
        <f t="shared" si="115"/>
        <v>600</v>
      </c>
      <c r="F92" s="321">
        <f t="shared" si="116"/>
        <v>0</v>
      </c>
      <c r="G92" s="291"/>
      <c r="H92" s="399">
        <f t="shared" ref="H92:S92" si="129">$D84/12</f>
        <v>0</v>
      </c>
      <c r="I92" s="365">
        <f t="shared" si="129"/>
        <v>0</v>
      </c>
      <c r="J92" s="365">
        <f t="shared" si="129"/>
        <v>0</v>
      </c>
      <c r="K92" s="365">
        <f t="shared" si="129"/>
        <v>0</v>
      </c>
      <c r="L92" s="365">
        <f t="shared" si="129"/>
        <v>0</v>
      </c>
      <c r="M92" s="365">
        <f t="shared" si="129"/>
        <v>0</v>
      </c>
      <c r="N92" s="365">
        <f t="shared" si="129"/>
        <v>0</v>
      </c>
      <c r="O92" s="365">
        <f t="shared" si="129"/>
        <v>0</v>
      </c>
      <c r="P92" s="365">
        <f t="shared" si="129"/>
        <v>0</v>
      </c>
      <c r="Q92" s="365">
        <f t="shared" si="129"/>
        <v>0</v>
      </c>
      <c r="R92" s="365">
        <f t="shared" si="129"/>
        <v>0</v>
      </c>
      <c r="S92" s="365">
        <f t="shared" si="129"/>
        <v>0</v>
      </c>
      <c r="T92" s="399">
        <v>0</v>
      </c>
      <c r="U92" s="365">
        <v>0</v>
      </c>
      <c r="V92" s="365">
        <v>0</v>
      </c>
      <c r="W92" s="365">
        <v>0</v>
      </c>
      <c r="X92" s="292">
        <f>E84</f>
        <v>600</v>
      </c>
      <c r="Y92" s="292">
        <v>0</v>
      </c>
      <c r="Z92" s="292">
        <v>0</v>
      </c>
      <c r="AA92" s="292">
        <v>0</v>
      </c>
      <c r="AB92" s="292">
        <v>0</v>
      </c>
      <c r="AC92" s="292">
        <v>0</v>
      </c>
      <c r="AD92" s="292">
        <v>0</v>
      </c>
      <c r="AE92" s="292">
        <v>0</v>
      </c>
      <c r="AF92" s="401">
        <f t="shared" ref="AF92:AQ92" si="130">$F84/12</f>
        <v>0</v>
      </c>
      <c r="AG92" s="292">
        <f t="shared" si="130"/>
        <v>0</v>
      </c>
      <c r="AH92" s="292">
        <f t="shared" si="130"/>
        <v>0</v>
      </c>
      <c r="AI92" s="292">
        <f t="shared" si="130"/>
        <v>0</v>
      </c>
      <c r="AJ92" s="292">
        <f t="shared" si="130"/>
        <v>0</v>
      </c>
      <c r="AK92" s="292">
        <f t="shared" si="130"/>
        <v>0</v>
      </c>
      <c r="AL92" s="292">
        <f t="shared" si="130"/>
        <v>0</v>
      </c>
      <c r="AM92" s="292">
        <f t="shared" si="130"/>
        <v>0</v>
      </c>
      <c r="AN92" s="292">
        <f t="shared" si="130"/>
        <v>0</v>
      </c>
      <c r="AO92" s="292">
        <f t="shared" si="130"/>
        <v>0</v>
      </c>
      <c r="AP92" s="321">
        <f t="shared" si="130"/>
        <v>0</v>
      </c>
      <c r="AQ92" s="321">
        <f t="shared" si="130"/>
        <v>0</v>
      </c>
    </row>
    <row r="93" spans="1:43" s="293" customFormat="1" ht="23" customHeight="1">
      <c r="A93" s="291"/>
      <c r="B93" s="343" t="str">
        <f t="shared" si="113"/>
        <v>Achats matières et fournitures</v>
      </c>
      <c r="C93" s="344"/>
      <c r="D93" s="292">
        <f t="shared" si="114"/>
        <v>0</v>
      </c>
      <c r="E93" s="292">
        <f t="shared" si="115"/>
        <v>740</v>
      </c>
      <c r="F93" s="321">
        <f t="shared" si="116"/>
        <v>1599.9999999999998</v>
      </c>
      <c r="G93" s="291"/>
      <c r="H93" s="399">
        <f t="shared" ref="H93:S93" si="131">$D85/12</f>
        <v>0</v>
      </c>
      <c r="I93" s="365">
        <f t="shared" si="131"/>
        <v>0</v>
      </c>
      <c r="J93" s="365">
        <f t="shared" si="131"/>
        <v>0</v>
      </c>
      <c r="K93" s="365">
        <f t="shared" si="131"/>
        <v>0</v>
      </c>
      <c r="L93" s="365">
        <f t="shared" si="131"/>
        <v>0</v>
      </c>
      <c r="M93" s="365">
        <f t="shared" si="131"/>
        <v>0</v>
      </c>
      <c r="N93" s="365">
        <f t="shared" si="131"/>
        <v>0</v>
      </c>
      <c r="O93" s="365">
        <f t="shared" si="131"/>
        <v>0</v>
      </c>
      <c r="P93" s="365">
        <f t="shared" si="131"/>
        <v>0</v>
      </c>
      <c r="Q93" s="365">
        <f t="shared" si="131"/>
        <v>0</v>
      </c>
      <c r="R93" s="365">
        <f t="shared" si="131"/>
        <v>0</v>
      </c>
      <c r="S93" s="365">
        <f t="shared" si="131"/>
        <v>0</v>
      </c>
      <c r="T93" s="399">
        <v>0</v>
      </c>
      <c r="U93" s="365">
        <v>0</v>
      </c>
      <c r="V93" s="365">
        <v>0</v>
      </c>
      <c r="W93" s="365">
        <v>0</v>
      </c>
      <c r="X93" s="292">
        <f t="shared" ref="X93:AE93" si="132">$E85/8</f>
        <v>92.5</v>
      </c>
      <c r="Y93" s="292">
        <f t="shared" si="132"/>
        <v>92.5</v>
      </c>
      <c r="Z93" s="292">
        <f t="shared" si="132"/>
        <v>92.5</v>
      </c>
      <c r="AA93" s="292">
        <f t="shared" si="132"/>
        <v>92.5</v>
      </c>
      <c r="AB93" s="292">
        <f t="shared" si="132"/>
        <v>92.5</v>
      </c>
      <c r="AC93" s="292">
        <f t="shared" si="132"/>
        <v>92.5</v>
      </c>
      <c r="AD93" s="292">
        <f t="shared" si="132"/>
        <v>92.5</v>
      </c>
      <c r="AE93" s="292">
        <f t="shared" si="132"/>
        <v>92.5</v>
      </c>
      <c r="AF93" s="401">
        <f t="shared" ref="AF93:AQ93" si="133">$F85/12</f>
        <v>133.33333333333334</v>
      </c>
      <c r="AG93" s="292">
        <f t="shared" si="133"/>
        <v>133.33333333333334</v>
      </c>
      <c r="AH93" s="292">
        <f t="shared" si="133"/>
        <v>133.33333333333334</v>
      </c>
      <c r="AI93" s="292">
        <f t="shared" si="133"/>
        <v>133.33333333333334</v>
      </c>
      <c r="AJ93" s="292">
        <f t="shared" si="133"/>
        <v>133.33333333333334</v>
      </c>
      <c r="AK93" s="292">
        <f t="shared" si="133"/>
        <v>133.33333333333334</v>
      </c>
      <c r="AL93" s="292">
        <f t="shared" si="133"/>
        <v>133.33333333333334</v>
      </c>
      <c r="AM93" s="292">
        <f t="shared" si="133"/>
        <v>133.33333333333334</v>
      </c>
      <c r="AN93" s="292">
        <f t="shared" si="133"/>
        <v>133.33333333333334</v>
      </c>
      <c r="AO93" s="292">
        <f t="shared" si="133"/>
        <v>133.33333333333334</v>
      </c>
      <c r="AP93" s="321">
        <f t="shared" si="133"/>
        <v>133.33333333333334</v>
      </c>
      <c r="AQ93" s="321">
        <f t="shared" si="133"/>
        <v>133.33333333333334</v>
      </c>
    </row>
    <row r="94" spans="1:43" s="293" customFormat="1" ht="23" customHeight="1">
      <c r="A94" s="291"/>
      <c r="B94" s="343" t="str">
        <f t="shared" si="113"/>
        <v xml:space="preserve">Autres fournitures </v>
      </c>
      <c r="C94" s="344"/>
      <c r="D94" s="292">
        <f t="shared" si="114"/>
        <v>0</v>
      </c>
      <c r="E94" s="292">
        <f t="shared" si="115"/>
        <v>166.66666666666666</v>
      </c>
      <c r="F94" s="321">
        <f t="shared" si="116"/>
        <v>250.00000000000003</v>
      </c>
      <c r="G94" s="291"/>
      <c r="H94" s="399">
        <f t="shared" ref="H94:S94" si="134">$D86/12</f>
        <v>0</v>
      </c>
      <c r="I94" s="365">
        <f t="shared" si="134"/>
        <v>0</v>
      </c>
      <c r="J94" s="365">
        <f t="shared" si="134"/>
        <v>0</v>
      </c>
      <c r="K94" s="365">
        <f t="shared" si="134"/>
        <v>0</v>
      </c>
      <c r="L94" s="365">
        <f t="shared" si="134"/>
        <v>0</v>
      </c>
      <c r="M94" s="365">
        <f t="shared" si="134"/>
        <v>0</v>
      </c>
      <c r="N94" s="365">
        <f t="shared" si="134"/>
        <v>0</v>
      </c>
      <c r="O94" s="365">
        <f t="shared" si="134"/>
        <v>0</v>
      </c>
      <c r="P94" s="365">
        <f t="shared" si="134"/>
        <v>0</v>
      </c>
      <c r="Q94" s="365">
        <f t="shared" si="134"/>
        <v>0</v>
      </c>
      <c r="R94" s="365">
        <f t="shared" si="134"/>
        <v>0</v>
      </c>
      <c r="S94" s="365">
        <f t="shared" si="134"/>
        <v>0</v>
      </c>
      <c r="T94" s="399">
        <v>0</v>
      </c>
      <c r="U94" s="365">
        <v>0</v>
      </c>
      <c r="V94" s="365">
        <v>0</v>
      </c>
      <c r="W94" s="365">
        <v>0</v>
      </c>
      <c r="X94" s="292">
        <f t="shared" ref="X94:AE94" si="135">$E86/8</f>
        <v>20.833333333333332</v>
      </c>
      <c r="Y94" s="292">
        <f t="shared" si="135"/>
        <v>20.833333333333332</v>
      </c>
      <c r="Z94" s="292">
        <f t="shared" si="135"/>
        <v>20.833333333333332</v>
      </c>
      <c r="AA94" s="292">
        <f t="shared" si="135"/>
        <v>20.833333333333332</v>
      </c>
      <c r="AB94" s="292">
        <f t="shared" si="135"/>
        <v>20.833333333333332</v>
      </c>
      <c r="AC94" s="292">
        <f t="shared" si="135"/>
        <v>20.833333333333332</v>
      </c>
      <c r="AD94" s="292">
        <f t="shared" si="135"/>
        <v>20.833333333333332</v>
      </c>
      <c r="AE94" s="292">
        <f t="shared" si="135"/>
        <v>20.833333333333332</v>
      </c>
      <c r="AF94" s="401">
        <f t="shared" ref="AF94:AQ94" si="136">$F86/12</f>
        <v>20.833333333333332</v>
      </c>
      <c r="AG94" s="292">
        <f t="shared" si="136"/>
        <v>20.833333333333332</v>
      </c>
      <c r="AH94" s="292">
        <f t="shared" si="136"/>
        <v>20.833333333333332</v>
      </c>
      <c r="AI94" s="292">
        <f t="shared" si="136"/>
        <v>20.833333333333332</v>
      </c>
      <c r="AJ94" s="292">
        <f t="shared" si="136"/>
        <v>20.833333333333332</v>
      </c>
      <c r="AK94" s="292">
        <f t="shared" si="136"/>
        <v>20.833333333333332</v>
      </c>
      <c r="AL94" s="292">
        <f t="shared" si="136"/>
        <v>20.833333333333332</v>
      </c>
      <c r="AM94" s="292">
        <f t="shared" si="136"/>
        <v>20.833333333333332</v>
      </c>
      <c r="AN94" s="292">
        <f t="shared" si="136"/>
        <v>20.833333333333332</v>
      </c>
      <c r="AO94" s="292">
        <f t="shared" si="136"/>
        <v>20.833333333333332</v>
      </c>
      <c r="AP94" s="321">
        <f t="shared" si="136"/>
        <v>20.833333333333332</v>
      </c>
      <c r="AQ94" s="321">
        <f t="shared" si="136"/>
        <v>20.833333333333332</v>
      </c>
    </row>
    <row r="95" spans="1:43" s="3" customFormat="1" ht="23" customHeight="1">
      <c r="A95" s="74"/>
      <c r="B95" s="235" t="s">
        <v>243</v>
      </c>
      <c r="C95" s="331"/>
      <c r="D95" s="279">
        <f t="shared" si="114"/>
        <v>0</v>
      </c>
      <c r="E95" s="279">
        <f t="shared" si="115"/>
        <v>11392</v>
      </c>
      <c r="F95" s="300">
        <f t="shared" si="116"/>
        <v>16457.999999999996</v>
      </c>
      <c r="G95" s="117"/>
      <c r="H95" s="280">
        <f t="shared" ref="H95:AQ95" si="137">SUM(H88:H94)</f>
        <v>0</v>
      </c>
      <c r="I95" s="280">
        <f t="shared" si="137"/>
        <v>0</v>
      </c>
      <c r="J95" s="280">
        <f t="shared" si="137"/>
        <v>0</v>
      </c>
      <c r="K95" s="280">
        <f t="shared" si="137"/>
        <v>0</v>
      </c>
      <c r="L95" s="280">
        <f t="shared" si="137"/>
        <v>0</v>
      </c>
      <c r="M95" s="280">
        <f t="shared" si="137"/>
        <v>0</v>
      </c>
      <c r="N95" s="280">
        <f t="shared" si="137"/>
        <v>0</v>
      </c>
      <c r="O95" s="280">
        <f t="shared" si="137"/>
        <v>0</v>
      </c>
      <c r="P95" s="280">
        <f t="shared" si="137"/>
        <v>0</v>
      </c>
      <c r="Q95" s="280">
        <f t="shared" si="137"/>
        <v>0</v>
      </c>
      <c r="R95" s="280">
        <f t="shared" si="137"/>
        <v>0</v>
      </c>
      <c r="S95" s="280">
        <f t="shared" si="137"/>
        <v>0</v>
      </c>
      <c r="T95" s="390">
        <f>SUM(T88:T94)</f>
        <v>0</v>
      </c>
      <c r="U95" s="280">
        <f t="shared" si="137"/>
        <v>0</v>
      </c>
      <c r="V95" s="280">
        <f t="shared" si="137"/>
        <v>0</v>
      </c>
      <c r="W95" s="280">
        <f t="shared" si="137"/>
        <v>0</v>
      </c>
      <c r="X95" s="280">
        <f t="shared" si="137"/>
        <v>1949</v>
      </c>
      <c r="Y95" s="280">
        <f t="shared" si="137"/>
        <v>1349</v>
      </c>
      <c r="Z95" s="280">
        <f t="shared" si="137"/>
        <v>1349</v>
      </c>
      <c r="AA95" s="280">
        <f t="shared" si="137"/>
        <v>1349</v>
      </c>
      <c r="AB95" s="280">
        <f t="shared" si="137"/>
        <v>1349</v>
      </c>
      <c r="AC95" s="280">
        <f t="shared" si="137"/>
        <v>1349</v>
      </c>
      <c r="AD95" s="280">
        <f t="shared" si="137"/>
        <v>1349</v>
      </c>
      <c r="AE95" s="280">
        <f t="shared" si="137"/>
        <v>1349</v>
      </c>
      <c r="AF95" s="280">
        <f t="shared" si="137"/>
        <v>1371.4999999999998</v>
      </c>
      <c r="AG95" s="280">
        <f t="shared" si="137"/>
        <v>1371.4999999999998</v>
      </c>
      <c r="AH95" s="280">
        <f t="shared" si="137"/>
        <v>1371.4999999999998</v>
      </c>
      <c r="AI95" s="280">
        <f t="shared" si="137"/>
        <v>1371.4999999999998</v>
      </c>
      <c r="AJ95" s="280">
        <f t="shared" si="137"/>
        <v>1371.4999999999998</v>
      </c>
      <c r="AK95" s="280">
        <f t="shared" si="137"/>
        <v>1371.4999999999998</v>
      </c>
      <c r="AL95" s="280">
        <f t="shared" si="137"/>
        <v>1371.4999999999998</v>
      </c>
      <c r="AM95" s="280">
        <f t="shared" si="137"/>
        <v>1371.4999999999998</v>
      </c>
      <c r="AN95" s="280">
        <f t="shared" si="137"/>
        <v>1371.4999999999998</v>
      </c>
      <c r="AO95" s="280">
        <f t="shared" si="137"/>
        <v>1371.4999999999998</v>
      </c>
      <c r="AP95" s="280">
        <f t="shared" si="137"/>
        <v>1371.4999999999998</v>
      </c>
      <c r="AQ95" s="322">
        <f t="shared" si="137"/>
        <v>1371.4999999999998</v>
      </c>
    </row>
    <row r="96" spans="1:43" s="52" customFormat="1" ht="23" customHeight="1">
      <c r="A96" s="118"/>
      <c r="B96" s="206" t="s">
        <v>90</v>
      </c>
      <c r="C96" s="54"/>
      <c r="D96" s="53" t="str">
        <f>IFERROR(D95/D$33,"-")</f>
        <v>-</v>
      </c>
      <c r="E96" s="53">
        <f>IFERROR(E95/E$33,"-")</f>
        <v>3.1760901081744175E-2</v>
      </c>
      <c r="F96" s="55">
        <f>IFERROR(F95/F$33,"-")</f>
        <v>1.5835810986346444E-2</v>
      </c>
      <c r="G96" s="118"/>
      <c r="H96" s="53" t="str">
        <f t="shared" ref="H96:AQ96" si="138">IFERROR(H95/H$33,"-")</f>
        <v>-</v>
      </c>
      <c r="I96" s="53" t="str">
        <f t="shared" si="138"/>
        <v>-</v>
      </c>
      <c r="J96" s="53" t="str">
        <f t="shared" si="138"/>
        <v>-</v>
      </c>
      <c r="K96" s="53" t="str">
        <f t="shared" si="138"/>
        <v>-</v>
      </c>
      <c r="L96" s="53" t="str">
        <f t="shared" si="138"/>
        <v>-</v>
      </c>
      <c r="M96" s="53" t="str">
        <f t="shared" si="138"/>
        <v>-</v>
      </c>
      <c r="N96" s="53" t="str">
        <f t="shared" si="138"/>
        <v>-</v>
      </c>
      <c r="O96" s="53" t="str">
        <f t="shared" si="138"/>
        <v>-</v>
      </c>
      <c r="P96" s="53" t="str">
        <f t="shared" si="138"/>
        <v>-</v>
      </c>
      <c r="Q96" s="53" t="str">
        <f t="shared" si="138"/>
        <v>-</v>
      </c>
      <c r="R96" s="53" t="str">
        <f t="shared" si="138"/>
        <v>-</v>
      </c>
      <c r="S96" s="53" t="str">
        <f t="shared" si="138"/>
        <v>-</v>
      </c>
      <c r="T96" s="53" t="str">
        <f t="shared" si="138"/>
        <v>-</v>
      </c>
      <c r="U96" s="53" t="str">
        <f t="shared" si="138"/>
        <v>-</v>
      </c>
      <c r="V96" s="53" t="str">
        <f t="shared" si="138"/>
        <v>-</v>
      </c>
      <c r="W96" s="53" t="str">
        <f t="shared" si="138"/>
        <v>-</v>
      </c>
      <c r="X96" s="53">
        <f t="shared" si="138"/>
        <v>5.7645666962437149E-2</v>
      </c>
      <c r="Y96" s="53">
        <f t="shared" si="138"/>
        <v>3.9899438036083999E-2</v>
      </c>
      <c r="Z96" s="53">
        <f t="shared" si="138"/>
        <v>3.2774538386783285E-2</v>
      </c>
      <c r="AA96" s="53">
        <f t="shared" si="138"/>
        <v>3.2774538386783285E-2</v>
      </c>
      <c r="AB96" s="53">
        <f t="shared" si="138"/>
        <v>2.7808699237270664E-2</v>
      </c>
      <c r="AC96" s="53">
        <f t="shared" si="138"/>
        <v>2.7808699237270664E-2</v>
      </c>
      <c r="AD96" s="53">
        <f t="shared" si="138"/>
        <v>2.4149659863945579E-2</v>
      </c>
      <c r="AE96" s="53">
        <f t="shared" si="138"/>
        <v>2.4149659863945579E-2</v>
      </c>
      <c r="AF96" s="53">
        <f t="shared" si="138"/>
        <v>2.0282460810411119E-2</v>
      </c>
      <c r="AG96" s="53">
        <f t="shared" si="138"/>
        <v>2.0282460810411119E-2</v>
      </c>
      <c r="AH96" s="53">
        <f t="shared" si="138"/>
        <v>1.8293984260370811E-2</v>
      </c>
      <c r="AI96" s="53">
        <f t="shared" si="138"/>
        <v>1.8293984260370811E-2</v>
      </c>
      <c r="AJ96" s="53">
        <f t="shared" si="138"/>
        <v>1.6660592808551991E-2</v>
      </c>
      <c r="AK96" s="53">
        <f t="shared" si="138"/>
        <v>1.6660592808551991E-2</v>
      </c>
      <c r="AL96" s="53">
        <f t="shared" si="138"/>
        <v>1.5294970447195268E-2</v>
      </c>
      <c r="AM96" s="53">
        <f t="shared" si="138"/>
        <v>1.5294970447195268E-2</v>
      </c>
      <c r="AN96" s="53">
        <f t="shared" si="138"/>
        <v>1.4136260564831991E-2</v>
      </c>
      <c r="AO96" s="53">
        <f t="shared" si="138"/>
        <v>1.4136260564831991E-2</v>
      </c>
      <c r="AP96" s="53">
        <f t="shared" si="138"/>
        <v>1.3140749257449456E-2</v>
      </c>
      <c r="AQ96" s="55">
        <f t="shared" si="138"/>
        <v>1.2276226279985676E-2</v>
      </c>
    </row>
    <row r="97" spans="1:43" ht="23"/>
    <row r="98" spans="1:43" ht="23" customHeight="1">
      <c r="A98" s="10">
        <v>3</v>
      </c>
      <c r="B98" s="120" t="s">
        <v>60</v>
      </c>
      <c r="C98" s="191"/>
      <c r="D98" s="177"/>
      <c r="E98" s="177"/>
      <c r="F98" s="192"/>
      <c r="G98" s="1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</row>
    <row r="99" spans="1:43" ht="23" customHeight="1">
      <c r="A99" s="6"/>
      <c r="B99" s="4"/>
      <c r="C99" s="191"/>
      <c r="D99" s="177"/>
      <c r="E99" s="177"/>
      <c r="F99" s="177"/>
      <c r="G99" s="1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</row>
    <row r="100" spans="1:43" ht="23" customHeight="1" thickBot="1">
      <c r="A100" s="1"/>
      <c r="B100" s="11" t="s">
        <v>205</v>
      </c>
      <c r="C100" s="11"/>
      <c r="D100" s="185"/>
      <c r="E100" s="185"/>
      <c r="F100" s="185"/>
      <c r="G100" s="1"/>
    </row>
    <row r="101" spans="1:43" ht="23" customHeight="1">
      <c r="A101" s="74"/>
      <c r="B101" s="153" t="s">
        <v>192</v>
      </c>
      <c r="C101" s="190"/>
      <c r="D101" s="193"/>
      <c r="E101" s="193">
        <f>F101*10/12</f>
        <v>28000</v>
      </c>
      <c r="F101" s="193">
        <v>33600</v>
      </c>
      <c r="G101" s="74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</row>
    <row r="102" spans="1:43" ht="23" customHeight="1">
      <c r="A102" s="74"/>
      <c r="B102" s="153" t="s">
        <v>245</v>
      </c>
      <c r="C102" s="190"/>
      <c r="D102" s="193"/>
      <c r="E102" s="193">
        <f>1985*8/6</f>
        <v>2646.6666666666665</v>
      </c>
      <c r="F102" s="193">
        <v>3965</v>
      </c>
      <c r="G102" s="74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</row>
    <row r="103" spans="1:43" ht="23" customHeight="1">
      <c r="A103" s="74"/>
      <c r="B103" s="153" t="s">
        <v>246</v>
      </c>
      <c r="C103" s="190"/>
      <c r="D103" s="193"/>
      <c r="E103" s="193">
        <f>1080*8/6</f>
        <v>1440</v>
      </c>
      <c r="F103" s="193">
        <v>2160</v>
      </c>
      <c r="G103" s="74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</row>
    <row r="104" spans="1:43" ht="23" customHeight="1">
      <c r="A104" s="74"/>
      <c r="B104" s="153" t="s">
        <v>247</v>
      </c>
      <c r="C104" s="190"/>
      <c r="D104" s="193"/>
      <c r="E104" s="193">
        <f>600*10/6</f>
        <v>1000</v>
      </c>
      <c r="F104" s="193">
        <v>1200</v>
      </c>
      <c r="G104" s="74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</row>
    <row r="105" spans="1:43" ht="23" customHeight="1">
      <c r="A105" s="74"/>
      <c r="B105" s="153" t="s">
        <v>248</v>
      </c>
      <c r="C105" s="190"/>
      <c r="D105" s="193"/>
      <c r="E105" s="193">
        <f>600</f>
        <v>600</v>
      </c>
      <c r="F105" s="193">
        <v>300</v>
      </c>
      <c r="G105" s="74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</row>
    <row r="106" spans="1:43" ht="23" customHeight="1">
      <c r="A106" s="74"/>
      <c r="B106" s="153" t="s">
        <v>249</v>
      </c>
      <c r="C106" s="190"/>
      <c r="D106" s="193"/>
      <c r="E106" s="193">
        <f>279*8/6</f>
        <v>372</v>
      </c>
      <c r="F106" s="193">
        <v>558</v>
      </c>
      <c r="G106" s="74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</row>
    <row r="107" spans="1:43" ht="23" customHeight="1">
      <c r="A107" s="74"/>
      <c r="B107" s="153" t="s">
        <v>250</v>
      </c>
      <c r="C107" s="190"/>
      <c r="D107" s="193"/>
      <c r="E107" s="193">
        <v>3000</v>
      </c>
      <c r="F107" s="193">
        <v>5000</v>
      </c>
      <c r="G107" s="74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</row>
    <row r="108" spans="1:43" ht="23" customHeight="1">
      <c r="A108" s="74"/>
      <c r="B108" s="153" t="s">
        <v>251</v>
      </c>
      <c r="C108" s="190"/>
      <c r="D108" s="193"/>
      <c r="E108" s="193">
        <v>1440</v>
      </c>
      <c r="F108" s="193">
        <v>4880</v>
      </c>
      <c r="G108" s="74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</row>
    <row r="109" spans="1:43" ht="23" customHeight="1">
      <c r="A109" s="74"/>
      <c r="B109" s="153" t="s">
        <v>284</v>
      </c>
      <c r="C109" s="190"/>
      <c r="D109" s="193"/>
      <c r="E109" s="193">
        <v>3000</v>
      </c>
      <c r="F109" s="193">
        <v>0</v>
      </c>
      <c r="G109" s="74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</row>
    <row r="110" spans="1:43" ht="23" customHeight="1">
      <c r="A110" s="127"/>
      <c r="B110" s="128"/>
      <c r="C110" s="188"/>
      <c r="D110" s="188"/>
      <c r="E110" s="188"/>
      <c r="F110" s="188"/>
      <c r="G110" s="110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</row>
    <row r="111" spans="1:43" s="293" customFormat="1" ht="23" customHeight="1">
      <c r="A111" s="291"/>
      <c r="B111" s="341" t="str">
        <f t="shared" ref="B111:B116" si="139">B101</f>
        <v>Loyer</v>
      </c>
      <c r="C111" s="342"/>
      <c r="D111" s="319">
        <f t="shared" ref="D111:D120" si="140">H111+I111+J111+K111+L111+M111+N111+O111+P111+Q111+R111+S111</f>
        <v>0</v>
      </c>
      <c r="E111" s="319">
        <f t="shared" ref="E111:E116" si="141">T111+U111+V111+W111+X111+Y111+Z111+AA111+AB111+AC111+AD111+AE111</f>
        <v>28000</v>
      </c>
      <c r="F111" s="320">
        <f t="shared" ref="F111:F120" si="142">AF111+AG111+AH111+AI111+AJ111+AK111+AL111+AM111+AN111+AO111+AP111+AQ111</f>
        <v>33600</v>
      </c>
      <c r="G111" s="291"/>
      <c r="H111" s="398">
        <f t="shared" ref="H111:S111" si="143">$D101/12</f>
        <v>0</v>
      </c>
      <c r="I111" s="366">
        <f t="shared" si="143"/>
        <v>0</v>
      </c>
      <c r="J111" s="366">
        <f t="shared" si="143"/>
        <v>0</v>
      </c>
      <c r="K111" s="366">
        <f t="shared" si="143"/>
        <v>0</v>
      </c>
      <c r="L111" s="366">
        <f t="shared" si="143"/>
        <v>0</v>
      </c>
      <c r="M111" s="366">
        <f t="shared" si="143"/>
        <v>0</v>
      </c>
      <c r="N111" s="366">
        <f t="shared" si="143"/>
        <v>0</v>
      </c>
      <c r="O111" s="366">
        <f t="shared" si="143"/>
        <v>0</v>
      </c>
      <c r="P111" s="366">
        <f t="shared" si="143"/>
        <v>0</v>
      </c>
      <c r="Q111" s="366">
        <f t="shared" si="143"/>
        <v>0</v>
      </c>
      <c r="R111" s="366">
        <f t="shared" si="143"/>
        <v>0</v>
      </c>
      <c r="S111" s="366">
        <f t="shared" si="143"/>
        <v>0</v>
      </c>
      <c r="T111" s="468">
        <v>0</v>
      </c>
      <c r="U111" s="366">
        <v>0</v>
      </c>
      <c r="V111" s="319">
        <f>$E101/10</f>
        <v>2800</v>
      </c>
      <c r="W111" s="319">
        <f t="shared" ref="W111:AE111" si="144">$E101/10</f>
        <v>2800</v>
      </c>
      <c r="X111" s="319">
        <f t="shared" si="144"/>
        <v>2800</v>
      </c>
      <c r="Y111" s="319">
        <f t="shared" si="144"/>
        <v>2800</v>
      </c>
      <c r="Z111" s="319">
        <f t="shared" si="144"/>
        <v>2800</v>
      </c>
      <c r="AA111" s="319">
        <f t="shared" si="144"/>
        <v>2800</v>
      </c>
      <c r="AB111" s="319">
        <f t="shared" si="144"/>
        <v>2800</v>
      </c>
      <c r="AC111" s="319">
        <f t="shared" si="144"/>
        <v>2800</v>
      </c>
      <c r="AD111" s="319">
        <f t="shared" si="144"/>
        <v>2800</v>
      </c>
      <c r="AE111" s="319">
        <f t="shared" si="144"/>
        <v>2800</v>
      </c>
      <c r="AF111" s="400">
        <f t="shared" ref="AF111:AQ111" si="145">$F101/12</f>
        <v>2800</v>
      </c>
      <c r="AG111" s="319">
        <f t="shared" si="145"/>
        <v>2800</v>
      </c>
      <c r="AH111" s="319">
        <f t="shared" si="145"/>
        <v>2800</v>
      </c>
      <c r="AI111" s="319">
        <f t="shared" si="145"/>
        <v>2800</v>
      </c>
      <c r="AJ111" s="319">
        <f t="shared" si="145"/>
        <v>2800</v>
      </c>
      <c r="AK111" s="319">
        <f t="shared" si="145"/>
        <v>2800</v>
      </c>
      <c r="AL111" s="319">
        <f t="shared" si="145"/>
        <v>2800</v>
      </c>
      <c r="AM111" s="319">
        <f t="shared" si="145"/>
        <v>2800</v>
      </c>
      <c r="AN111" s="319">
        <f t="shared" si="145"/>
        <v>2800</v>
      </c>
      <c r="AO111" s="319">
        <f t="shared" si="145"/>
        <v>2800</v>
      </c>
      <c r="AP111" s="320">
        <f t="shared" si="145"/>
        <v>2800</v>
      </c>
      <c r="AQ111" s="320">
        <f t="shared" si="145"/>
        <v>2800</v>
      </c>
    </row>
    <row r="112" spans="1:43" s="293" customFormat="1" ht="23" customHeight="1">
      <c r="A112" s="291"/>
      <c r="B112" s="343" t="str">
        <f t="shared" si="139"/>
        <v>Ménage</v>
      </c>
      <c r="C112" s="344"/>
      <c r="D112" s="292">
        <f t="shared" si="140"/>
        <v>0</v>
      </c>
      <c r="E112" s="292">
        <f t="shared" si="141"/>
        <v>2646.6666666666665</v>
      </c>
      <c r="F112" s="321">
        <f t="shared" si="142"/>
        <v>3964.9999999999995</v>
      </c>
      <c r="G112" s="291"/>
      <c r="H112" s="399">
        <f t="shared" ref="H112:S112" si="146">$D102/12</f>
        <v>0</v>
      </c>
      <c r="I112" s="365">
        <f t="shared" si="146"/>
        <v>0</v>
      </c>
      <c r="J112" s="365">
        <f t="shared" si="146"/>
        <v>0</v>
      </c>
      <c r="K112" s="365">
        <f t="shared" si="146"/>
        <v>0</v>
      </c>
      <c r="L112" s="365">
        <f t="shared" si="146"/>
        <v>0</v>
      </c>
      <c r="M112" s="365">
        <f t="shared" si="146"/>
        <v>0</v>
      </c>
      <c r="N112" s="365">
        <f t="shared" si="146"/>
        <v>0</v>
      </c>
      <c r="O112" s="365">
        <f t="shared" si="146"/>
        <v>0</v>
      </c>
      <c r="P112" s="365">
        <f t="shared" si="146"/>
        <v>0</v>
      </c>
      <c r="Q112" s="365">
        <f t="shared" si="146"/>
        <v>0</v>
      </c>
      <c r="R112" s="365">
        <f t="shared" si="146"/>
        <v>0</v>
      </c>
      <c r="S112" s="365">
        <f t="shared" si="146"/>
        <v>0</v>
      </c>
      <c r="T112" s="399">
        <v>0</v>
      </c>
      <c r="U112" s="365">
        <v>0</v>
      </c>
      <c r="V112" s="365">
        <v>0</v>
      </c>
      <c r="W112" s="365">
        <v>0</v>
      </c>
      <c r="X112" s="292">
        <f>$E102/8</f>
        <v>330.83333333333331</v>
      </c>
      <c r="Y112" s="292">
        <f t="shared" ref="Y112:AE112" si="147">$E102/8</f>
        <v>330.83333333333331</v>
      </c>
      <c r="Z112" s="292">
        <f t="shared" si="147"/>
        <v>330.83333333333331</v>
      </c>
      <c r="AA112" s="292">
        <f t="shared" si="147"/>
        <v>330.83333333333331</v>
      </c>
      <c r="AB112" s="292">
        <f t="shared" si="147"/>
        <v>330.83333333333331</v>
      </c>
      <c r="AC112" s="292">
        <f t="shared" si="147"/>
        <v>330.83333333333331</v>
      </c>
      <c r="AD112" s="292">
        <f t="shared" si="147"/>
        <v>330.83333333333331</v>
      </c>
      <c r="AE112" s="292">
        <f t="shared" si="147"/>
        <v>330.83333333333331</v>
      </c>
      <c r="AF112" s="401">
        <f t="shared" ref="AF112:AQ112" si="148">$F102/12</f>
        <v>330.41666666666669</v>
      </c>
      <c r="AG112" s="292">
        <f t="shared" si="148"/>
        <v>330.41666666666669</v>
      </c>
      <c r="AH112" s="292">
        <f t="shared" si="148"/>
        <v>330.41666666666669</v>
      </c>
      <c r="AI112" s="292">
        <f t="shared" si="148"/>
        <v>330.41666666666669</v>
      </c>
      <c r="AJ112" s="292">
        <f t="shared" si="148"/>
        <v>330.41666666666669</v>
      </c>
      <c r="AK112" s="292">
        <f t="shared" si="148"/>
        <v>330.41666666666669</v>
      </c>
      <c r="AL112" s="292">
        <f t="shared" si="148"/>
        <v>330.41666666666669</v>
      </c>
      <c r="AM112" s="292">
        <f t="shared" si="148"/>
        <v>330.41666666666669</v>
      </c>
      <c r="AN112" s="292">
        <f t="shared" si="148"/>
        <v>330.41666666666669</v>
      </c>
      <c r="AO112" s="292">
        <f t="shared" si="148"/>
        <v>330.41666666666669</v>
      </c>
      <c r="AP112" s="321">
        <f t="shared" si="148"/>
        <v>330.41666666666669</v>
      </c>
      <c r="AQ112" s="321">
        <f t="shared" si="148"/>
        <v>330.41666666666669</v>
      </c>
    </row>
    <row r="113" spans="1:43" s="293" customFormat="1" ht="23" customHeight="1">
      <c r="A113" s="291"/>
      <c r="B113" s="343" t="str">
        <f t="shared" si="139"/>
        <v>Entretien Clim et aures réparations</v>
      </c>
      <c r="C113" s="344"/>
      <c r="D113" s="292">
        <f t="shared" si="140"/>
        <v>0</v>
      </c>
      <c r="E113" s="292">
        <f t="shared" si="141"/>
        <v>1440</v>
      </c>
      <c r="F113" s="321">
        <f t="shared" si="142"/>
        <v>2160</v>
      </c>
      <c r="G113" s="291"/>
      <c r="H113" s="399">
        <f t="shared" ref="H113:S113" si="149">$D103/12</f>
        <v>0</v>
      </c>
      <c r="I113" s="365">
        <f t="shared" si="149"/>
        <v>0</v>
      </c>
      <c r="J113" s="365">
        <f t="shared" si="149"/>
        <v>0</v>
      </c>
      <c r="K113" s="365">
        <f t="shared" si="149"/>
        <v>0</v>
      </c>
      <c r="L113" s="365">
        <f t="shared" si="149"/>
        <v>0</v>
      </c>
      <c r="M113" s="365">
        <f t="shared" si="149"/>
        <v>0</v>
      </c>
      <c r="N113" s="365">
        <f t="shared" si="149"/>
        <v>0</v>
      </c>
      <c r="O113" s="365">
        <f t="shared" si="149"/>
        <v>0</v>
      </c>
      <c r="P113" s="365">
        <f t="shared" si="149"/>
        <v>0</v>
      </c>
      <c r="Q113" s="365">
        <f t="shared" si="149"/>
        <v>0</v>
      </c>
      <c r="R113" s="365">
        <f t="shared" si="149"/>
        <v>0</v>
      </c>
      <c r="S113" s="365">
        <f t="shared" si="149"/>
        <v>0</v>
      </c>
      <c r="T113" s="399">
        <v>0</v>
      </c>
      <c r="U113" s="365">
        <v>0</v>
      </c>
      <c r="V113" s="365">
        <v>0</v>
      </c>
      <c r="W113" s="365">
        <v>0</v>
      </c>
      <c r="X113" s="292">
        <f>$E103/8</f>
        <v>180</v>
      </c>
      <c r="Y113" s="292">
        <f t="shared" ref="Y113:AE113" si="150">$E103/8</f>
        <v>180</v>
      </c>
      <c r="Z113" s="292">
        <f t="shared" si="150"/>
        <v>180</v>
      </c>
      <c r="AA113" s="292">
        <f t="shared" si="150"/>
        <v>180</v>
      </c>
      <c r="AB113" s="292">
        <f t="shared" si="150"/>
        <v>180</v>
      </c>
      <c r="AC113" s="292">
        <f t="shared" si="150"/>
        <v>180</v>
      </c>
      <c r="AD113" s="292">
        <f t="shared" si="150"/>
        <v>180</v>
      </c>
      <c r="AE113" s="292">
        <f t="shared" si="150"/>
        <v>180</v>
      </c>
      <c r="AF113" s="401">
        <f t="shared" ref="AF113:AQ113" si="151">$F103/12</f>
        <v>180</v>
      </c>
      <c r="AG113" s="292">
        <f t="shared" si="151"/>
        <v>180</v>
      </c>
      <c r="AH113" s="292">
        <f t="shared" si="151"/>
        <v>180</v>
      </c>
      <c r="AI113" s="292">
        <f t="shared" si="151"/>
        <v>180</v>
      </c>
      <c r="AJ113" s="292">
        <f t="shared" si="151"/>
        <v>180</v>
      </c>
      <c r="AK113" s="292">
        <f t="shared" si="151"/>
        <v>180</v>
      </c>
      <c r="AL113" s="292">
        <f t="shared" si="151"/>
        <v>180</v>
      </c>
      <c r="AM113" s="292">
        <f t="shared" si="151"/>
        <v>180</v>
      </c>
      <c r="AN113" s="292">
        <f t="shared" si="151"/>
        <v>180</v>
      </c>
      <c r="AO113" s="292">
        <f t="shared" si="151"/>
        <v>180</v>
      </c>
      <c r="AP113" s="321">
        <f t="shared" si="151"/>
        <v>180</v>
      </c>
      <c r="AQ113" s="321">
        <f t="shared" si="151"/>
        <v>180</v>
      </c>
    </row>
    <row r="114" spans="1:43" s="293" customFormat="1" ht="23" customHeight="1">
      <c r="A114" s="291"/>
      <c r="B114" s="343" t="str">
        <f t="shared" si="139"/>
        <v>EDF</v>
      </c>
      <c r="C114" s="344"/>
      <c r="D114" s="292">
        <f t="shared" si="140"/>
        <v>0</v>
      </c>
      <c r="E114" s="292">
        <f t="shared" si="141"/>
        <v>1000</v>
      </c>
      <c r="F114" s="321">
        <f t="shared" si="142"/>
        <v>1200</v>
      </c>
      <c r="G114" s="291"/>
      <c r="H114" s="399">
        <f t="shared" ref="H114:S114" si="152">$D104/12</f>
        <v>0</v>
      </c>
      <c r="I114" s="365">
        <f t="shared" si="152"/>
        <v>0</v>
      </c>
      <c r="J114" s="365">
        <f t="shared" si="152"/>
        <v>0</v>
      </c>
      <c r="K114" s="365">
        <f t="shared" si="152"/>
        <v>0</v>
      </c>
      <c r="L114" s="365">
        <f t="shared" si="152"/>
        <v>0</v>
      </c>
      <c r="M114" s="365">
        <f t="shared" si="152"/>
        <v>0</v>
      </c>
      <c r="N114" s="365">
        <f t="shared" si="152"/>
        <v>0</v>
      </c>
      <c r="O114" s="365">
        <f t="shared" si="152"/>
        <v>0</v>
      </c>
      <c r="P114" s="365">
        <f t="shared" si="152"/>
        <v>0</v>
      </c>
      <c r="Q114" s="365">
        <f t="shared" si="152"/>
        <v>0</v>
      </c>
      <c r="R114" s="365">
        <f t="shared" si="152"/>
        <v>0</v>
      </c>
      <c r="S114" s="365">
        <f t="shared" si="152"/>
        <v>0</v>
      </c>
      <c r="T114" s="399">
        <v>0</v>
      </c>
      <c r="U114" s="365">
        <v>0</v>
      </c>
      <c r="V114" s="292">
        <f>$E104/10</f>
        <v>100</v>
      </c>
      <c r="W114" s="292">
        <f t="shared" ref="W114:AE114" si="153">$E104/10</f>
        <v>100</v>
      </c>
      <c r="X114" s="292">
        <f t="shared" si="153"/>
        <v>100</v>
      </c>
      <c r="Y114" s="292">
        <f t="shared" si="153"/>
        <v>100</v>
      </c>
      <c r="Z114" s="292">
        <f t="shared" si="153"/>
        <v>100</v>
      </c>
      <c r="AA114" s="292">
        <f t="shared" si="153"/>
        <v>100</v>
      </c>
      <c r="AB114" s="292">
        <f t="shared" si="153"/>
        <v>100</v>
      </c>
      <c r="AC114" s="292">
        <f t="shared" si="153"/>
        <v>100</v>
      </c>
      <c r="AD114" s="292">
        <f t="shared" si="153"/>
        <v>100</v>
      </c>
      <c r="AE114" s="292">
        <f t="shared" si="153"/>
        <v>100</v>
      </c>
      <c r="AF114" s="401">
        <f t="shared" ref="AF114:AQ114" si="154">$F104/12</f>
        <v>100</v>
      </c>
      <c r="AG114" s="292">
        <f t="shared" si="154"/>
        <v>100</v>
      </c>
      <c r="AH114" s="292">
        <f t="shared" si="154"/>
        <v>100</v>
      </c>
      <c r="AI114" s="292">
        <f t="shared" si="154"/>
        <v>100</v>
      </c>
      <c r="AJ114" s="292">
        <f t="shared" si="154"/>
        <v>100</v>
      </c>
      <c r="AK114" s="292">
        <f t="shared" si="154"/>
        <v>100</v>
      </c>
      <c r="AL114" s="292">
        <f t="shared" si="154"/>
        <v>100</v>
      </c>
      <c r="AM114" s="292">
        <f t="shared" si="154"/>
        <v>100</v>
      </c>
      <c r="AN114" s="292">
        <f t="shared" si="154"/>
        <v>100</v>
      </c>
      <c r="AO114" s="292">
        <f t="shared" si="154"/>
        <v>100</v>
      </c>
      <c r="AP114" s="321">
        <f t="shared" si="154"/>
        <v>100</v>
      </c>
      <c r="AQ114" s="321">
        <f t="shared" si="154"/>
        <v>100</v>
      </c>
    </row>
    <row r="115" spans="1:43" s="293" customFormat="1" ht="23" customHeight="1">
      <c r="A115" s="291"/>
      <c r="B115" s="343" t="str">
        <f t="shared" si="139"/>
        <v>Exctincteur, défibrilateur</v>
      </c>
      <c r="C115" s="344"/>
      <c r="D115" s="292">
        <f t="shared" si="140"/>
        <v>0</v>
      </c>
      <c r="E115" s="292">
        <f t="shared" si="141"/>
        <v>600</v>
      </c>
      <c r="F115" s="321">
        <f t="shared" si="142"/>
        <v>300</v>
      </c>
      <c r="G115" s="291"/>
      <c r="H115" s="399">
        <f t="shared" ref="H115:S115" si="155">$D105/12</f>
        <v>0</v>
      </c>
      <c r="I115" s="365">
        <f t="shared" si="155"/>
        <v>0</v>
      </c>
      <c r="J115" s="365">
        <f t="shared" si="155"/>
        <v>0</v>
      </c>
      <c r="K115" s="365">
        <f t="shared" si="155"/>
        <v>0</v>
      </c>
      <c r="L115" s="365">
        <f t="shared" si="155"/>
        <v>0</v>
      </c>
      <c r="M115" s="365">
        <f t="shared" si="155"/>
        <v>0</v>
      </c>
      <c r="N115" s="365">
        <f t="shared" si="155"/>
        <v>0</v>
      </c>
      <c r="O115" s="365">
        <f t="shared" si="155"/>
        <v>0</v>
      </c>
      <c r="P115" s="365">
        <f t="shared" si="155"/>
        <v>0</v>
      </c>
      <c r="Q115" s="365">
        <f t="shared" si="155"/>
        <v>0</v>
      </c>
      <c r="R115" s="365">
        <f t="shared" si="155"/>
        <v>0</v>
      </c>
      <c r="S115" s="365">
        <f t="shared" si="155"/>
        <v>0</v>
      </c>
      <c r="T115" s="399">
        <v>0</v>
      </c>
      <c r="U115" s="365">
        <v>0</v>
      </c>
      <c r="V115" s="365">
        <v>0</v>
      </c>
      <c r="W115" s="365">
        <v>0</v>
      </c>
      <c r="X115" s="292">
        <f>E105</f>
        <v>600</v>
      </c>
      <c r="Y115" s="292">
        <v>0</v>
      </c>
      <c r="Z115" s="292">
        <v>0</v>
      </c>
      <c r="AA115" s="292">
        <v>0</v>
      </c>
      <c r="AB115" s="292">
        <v>0</v>
      </c>
      <c r="AC115" s="292">
        <v>0</v>
      </c>
      <c r="AD115" s="292">
        <v>0</v>
      </c>
      <c r="AE115" s="292">
        <v>0</v>
      </c>
      <c r="AF115" s="401">
        <f>F105</f>
        <v>300</v>
      </c>
      <c r="AG115" s="292">
        <v>0</v>
      </c>
      <c r="AH115" s="292">
        <v>0</v>
      </c>
      <c r="AI115" s="292">
        <v>0</v>
      </c>
      <c r="AJ115" s="292">
        <v>0</v>
      </c>
      <c r="AK115" s="292">
        <v>0</v>
      </c>
      <c r="AL115" s="292">
        <v>0</v>
      </c>
      <c r="AM115" s="292">
        <v>0</v>
      </c>
      <c r="AN115" s="292">
        <v>0</v>
      </c>
      <c r="AO115" s="292">
        <v>0</v>
      </c>
      <c r="AP115" s="321">
        <v>0</v>
      </c>
      <c r="AQ115" s="321">
        <v>0</v>
      </c>
    </row>
    <row r="116" spans="1:43" s="293" customFormat="1" ht="23" customHeight="1">
      <c r="A116" s="291"/>
      <c r="B116" s="343" t="str">
        <f t="shared" si="139"/>
        <v>Assurance</v>
      </c>
      <c r="C116" s="344"/>
      <c r="D116" s="292">
        <f t="shared" si="140"/>
        <v>0</v>
      </c>
      <c r="E116" s="292">
        <f t="shared" si="141"/>
        <v>372</v>
      </c>
      <c r="F116" s="321">
        <f t="shared" si="142"/>
        <v>558</v>
      </c>
      <c r="G116" s="291"/>
      <c r="H116" s="399">
        <f t="shared" ref="H116:S116" si="156">$D106/12</f>
        <v>0</v>
      </c>
      <c r="I116" s="365">
        <f t="shared" si="156"/>
        <v>0</v>
      </c>
      <c r="J116" s="365">
        <f t="shared" si="156"/>
        <v>0</v>
      </c>
      <c r="K116" s="365">
        <f t="shared" si="156"/>
        <v>0</v>
      </c>
      <c r="L116" s="365">
        <f t="shared" si="156"/>
        <v>0</v>
      </c>
      <c r="M116" s="365">
        <f t="shared" si="156"/>
        <v>0</v>
      </c>
      <c r="N116" s="365">
        <f t="shared" si="156"/>
        <v>0</v>
      </c>
      <c r="O116" s="365">
        <f t="shared" si="156"/>
        <v>0</v>
      </c>
      <c r="P116" s="365">
        <f t="shared" si="156"/>
        <v>0</v>
      </c>
      <c r="Q116" s="365">
        <f t="shared" si="156"/>
        <v>0</v>
      </c>
      <c r="R116" s="365">
        <f t="shared" si="156"/>
        <v>0</v>
      </c>
      <c r="S116" s="365">
        <f t="shared" si="156"/>
        <v>0</v>
      </c>
      <c r="T116" s="399">
        <v>0</v>
      </c>
      <c r="U116" s="365">
        <v>0</v>
      </c>
      <c r="V116" s="365">
        <v>0</v>
      </c>
      <c r="W116" s="365">
        <v>0</v>
      </c>
      <c r="X116" s="292">
        <f>$E106/8</f>
        <v>46.5</v>
      </c>
      <c r="Y116" s="292">
        <f t="shared" ref="Y116:AE116" si="157">$E106/8</f>
        <v>46.5</v>
      </c>
      <c r="Z116" s="292">
        <f t="shared" si="157"/>
        <v>46.5</v>
      </c>
      <c r="AA116" s="292">
        <f t="shared" si="157"/>
        <v>46.5</v>
      </c>
      <c r="AB116" s="292">
        <f t="shared" si="157"/>
        <v>46.5</v>
      </c>
      <c r="AC116" s="292">
        <f t="shared" si="157"/>
        <v>46.5</v>
      </c>
      <c r="AD116" s="292">
        <f t="shared" si="157"/>
        <v>46.5</v>
      </c>
      <c r="AE116" s="292">
        <f t="shared" si="157"/>
        <v>46.5</v>
      </c>
      <c r="AF116" s="401">
        <f t="shared" ref="AF116:AQ116" si="158">$F106/12</f>
        <v>46.5</v>
      </c>
      <c r="AG116" s="292">
        <f t="shared" si="158"/>
        <v>46.5</v>
      </c>
      <c r="AH116" s="292">
        <f t="shared" si="158"/>
        <v>46.5</v>
      </c>
      <c r="AI116" s="292">
        <f t="shared" si="158"/>
        <v>46.5</v>
      </c>
      <c r="AJ116" s="292">
        <f t="shared" si="158"/>
        <v>46.5</v>
      </c>
      <c r="AK116" s="292">
        <f t="shared" si="158"/>
        <v>46.5</v>
      </c>
      <c r="AL116" s="292">
        <f t="shared" si="158"/>
        <v>46.5</v>
      </c>
      <c r="AM116" s="292">
        <f t="shared" si="158"/>
        <v>46.5</v>
      </c>
      <c r="AN116" s="292">
        <f t="shared" si="158"/>
        <v>46.5</v>
      </c>
      <c r="AO116" s="292">
        <f t="shared" si="158"/>
        <v>46.5</v>
      </c>
      <c r="AP116" s="321">
        <f t="shared" si="158"/>
        <v>46.5</v>
      </c>
      <c r="AQ116" s="321">
        <f t="shared" si="158"/>
        <v>46.5</v>
      </c>
    </row>
    <row r="117" spans="1:43" s="293" customFormat="1" ht="23" customHeight="1">
      <c r="A117" s="291"/>
      <c r="B117" s="343" t="str">
        <f>B107</f>
        <v>Publicité, Publication</v>
      </c>
      <c r="C117" s="344"/>
      <c r="D117" s="292">
        <f>H117+I117+J117+K117+L117+M117+N117+O117+P117+Q117+R117+S117</f>
        <v>0</v>
      </c>
      <c r="E117" s="292">
        <f>T117+U117+V117+W117+X117+Y117+Z117+AA117+AB117+AC117+AD117+AE117</f>
        <v>3000</v>
      </c>
      <c r="F117" s="321">
        <f>AF117+AG117+AH117+AI117+AJ117+AK117+AL117+AM117+AN117+AO117+AP117+AQ117</f>
        <v>5000</v>
      </c>
      <c r="G117" s="291"/>
      <c r="H117" s="399">
        <f t="shared" ref="H117:S117" si="159">$D107/12</f>
        <v>0</v>
      </c>
      <c r="I117" s="365">
        <f t="shared" si="159"/>
        <v>0</v>
      </c>
      <c r="J117" s="365">
        <f t="shared" si="159"/>
        <v>0</v>
      </c>
      <c r="K117" s="365">
        <f t="shared" si="159"/>
        <v>0</v>
      </c>
      <c r="L117" s="365">
        <f t="shared" si="159"/>
        <v>0</v>
      </c>
      <c r="M117" s="365">
        <f t="shared" si="159"/>
        <v>0</v>
      </c>
      <c r="N117" s="365">
        <f t="shared" si="159"/>
        <v>0</v>
      </c>
      <c r="O117" s="365">
        <f t="shared" si="159"/>
        <v>0</v>
      </c>
      <c r="P117" s="365">
        <f t="shared" si="159"/>
        <v>0</v>
      </c>
      <c r="Q117" s="365">
        <f t="shared" si="159"/>
        <v>0</v>
      </c>
      <c r="R117" s="365">
        <f t="shared" si="159"/>
        <v>0</v>
      </c>
      <c r="S117" s="365">
        <f t="shared" si="159"/>
        <v>0</v>
      </c>
      <c r="T117" s="399">
        <v>0</v>
      </c>
      <c r="U117" s="365">
        <v>0</v>
      </c>
      <c r="V117" s="292">
        <f t="shared" ref="V117:AE117" si="160">$E107/10</f>
        <v>300</v>
      </c>
      <c r="W117" s="292">
        <f t="shared" si="160"/>
        <v>300</v>
      </c>
      <c r="X117" s="292">
        <f t="shared" si="160"/>
        <v>300</v>
      </c>
      <c r="Y117" s="292">
        <f t="shared" si="160"/>
        <v>300</v>
      </c>
      <c r="Z117" s="292">
        <f t="shared" si="160"/>
        <v>300</v>
      </c>
      <c r="AA117" s="292">
        <f t="shared" si="160"/>
        <v>300</v>
      </c>
      <c r="AB117" s="292">
        <f t="shared" si="160"/>
        <v>300</v>
      </c>
      <c r="AC117" s="292">
        <f t="shared" si="160"/>
        <v>300</v>
      </c>
      <c r="AD117" s="292">
        <f t="shared" si="160"/>
        <v>300</v>
      </c>
      <c r="AE117" s="292">
        <f t="shared" si="160"/>
        <v>300</v>
      </c>
      <c r="AF117" s="401">
        <f t="shared" ref="AF117:AQ117" si="161">$F107/12</f>
        <v>416.66666666666669</v>
      </c>
      <c r="AG117" s="292">
        <f t="shared" si="161"/>
        <v>416.66666666666669</v>
      </c>
      <c r="AH117" s="292">
        <f t="shared" si="161"/>
        <v>416.66666666666669</v>
      </c>
      <c r="AI117" s="292">
        <f t="shared" si="161"/>
        <v>416.66666666666669</v>
      </c>
      <c r="AJ117" s="292">
        <f t="shared" si="161"/>
        <v>416.66666666666669</v>
      </c>
      <c r="AK117" s="292">
        <f t="shared" si="161"/>
        <v>416.66666666666669</v>
      </c>
      <c r="AL117" s="292">
        <f t="shared" si="161"/>
        <v>416.66666666666669</v>
      </c>
      <c r="AM117" s="292">
        <f t="shared" si="161"/>
        <v>416.66666666666669</v>
      </c>
      <c r="AN117" s="292">
        <f t="shared" si="161"/>
        <v>416.66666666666669</v>
      </c>
      <c r="AO117" s="292">
        <f t="shared" si="161"/>
        <v>416.66666666666669</v>
      </c>
      <c r="AP117" s="321">
        <f t="shared" si="161"/>
        <v>416.66666666666669</v>
      </c>
      <c r="AQ117" s="321">
        <f t="shared" si="161"/>
        <v>416.66666666666669</v>
      </c>
    </row>
    <row r="118" spans="1:43" s="293" customFormat="1" ht="23" customHeight="1">
      <c r="A118" s="291"/>
      <c r="B118" s="343" t="str">
        <f>B108</f>
        <v>Rémunérations intermédiaires et honoraires</v>
      </c>
      <c r="C118" s="344"/>
      <c r="D118" s="292">
        <f t="shared" ref="D118" si="162">H118+I118+J118+K118+L118+M118+N118+O118+P118+Q118+R118+S118</f>
        <v>0</v>
      </c>
      <c r="E118" s="292">
        <f t="shared" ref="E118" si="163">T118+U118+V118+W118+X118+Y118+Z118+AA118+AB118+AC118+AD118+AE118</f>
        <v>1440</v>
      </c>
      <c r="F118" s="321">
        <f t="shared" ref="F118" si="164">AF118+AG118+AH118+AI118+AJ118+AK118+AL118+AM118+AN118+AO118+AP118+AQ118</f>
        <v>4880</v>
      </c>
      <c r="G118" s="291"/>
      <c r="H118" s="399">
        <f t="shared" ref="H118:S118" si="165">$D108/12</f>
        <v>0</v>
      </c>
      <c r="I118" s="365">
        <f t="shared" si="165"/>
        <v>0</v>
      </c>
      <c r="J118" s="365">
        <f t="shared" si="165"/>
        <v>0</v>
      </c>
      <c r="K118" s="365">
        <f t="shared" si="165"/>
        <v>0</v>
      </c>
      <c r="L118" s="365">
        <f t="shared" si="165"/>
        <v>0</v>
      </c>
      <c r="M118" s="365">
        <f t="shared" si="165"/>
        <v>0</v>
      </c>
      <c r="N118" s="365">
        <f t="shared" si="165"/>
        <v>0</v>
      </c>
      <c r="O118" s="365">
        <f t="shared" si="165"/>
        <v>0</v>
      </c>
      <c r="P118" s="365">
        <f t="shared" si="165"/>
        <v>0</v>
      </c>
      <c r="Q118" s="365">
        <f t="shared" si="165"/>
        <v>0</v>
      </c>
      <c r="R118" s="365">
        <f t="shared" si="165"/>
        <v>0</v>
      </c>
      <c r="S118" s="365">
        <f t="shared" si="165"/>
        <v>0</v>
      </c>
      <c r="T118" s="399">
        <v>0</v>
      </c>
      <c r="U118" s="365">
        <v>0</v>
      </c>
      <c r="V118" s="292">
        <f t="shared" ref="V118:AE118" si="166">$E108/10</f>
        <v>144</v>
      </c>
      <c r="W118" s="292">
        <f t="shared" si="166"/>
        <v>144</v>
      </c>
      <c r="X118" s="292">
        <f t="shared" si="166"/>
        <v>144</v>
      </c>
      <c r="Y118" s="292">
        <f t="shared" si="166"/>
        <v>144</v>
      </c>
      <c r="Z118" s="292">
        <f t="shared" si="166"/>
        <v>144</v>
      </c>
      <c r="AA118" s="292">
        <f t="shared" si="166"/>
        <v>144</v>
      </c>
      <c r="AB118" s="292">
        <f t="shared" si="166"/>
        <v>144</v>
      </c>
      <c r="AC118" s="292">
        <f t="shared" si="166"/>
        <v>144</v>
      </c>
      <c r="AD118" s="292">
        <f t="shared" si="166"/>
        <v>144</v>
      </c>
      <c r="AE118" s="292">
        <f t="shared" si="166"/>
        <v>144</v>
      </c>
      <c r="AF118" s="401">
        <f t="shared" ref="AF118:AQ118" si="167">$F108/12</f>
        <v>406.66666666666669</v>
      </c>
      <c r="AG118" s="292">
        <f t="shared" si="167"/>
        <v>406.66666666666669</v>
      </c>
      <c r="AH118" s="292">
        <f t="shared" si="167"/>
        <v>406.66666666666669</v>
      </c>
      <c r="AI118" s="292">
        <f t="shared" si="167"/>
        <v>406.66666666666669</v>
      </c>
      <c r="AJ118" s="292">
        <f t="shared" si="167"/>
        <v>406.66666666666669</v>
      </c>
      <c r="AK118" s="292">
        <f t="shared" si="167"/>
        <v>406.66666666666669</v>
      </c>
      <c r="AL118" s="292">
        <f t="shared" si="167"/>
        <v>406.66666666666669</v>
      </c>
      <c r="AM118" s="292">
        <f t="shared" si="167"/>
        <v>406.66666666666669</v>
      </c>
      <c r="AN118" s="292">
        <f t="shared" si="167"/>
        <v>406.66666666666669</v>
      </c>
      <c r="AO118" s="292">
        <f t="shared" si="167"/>
        <v>406.66666666666669</v>
      </c>
      <c r="AP118" s="292">
        <f t="shared" si="167"/>
        <v>406.66666666666669</v>
      </c>
      <c r="AQ118" s="321">
        <f t="shared" si="167"/>
        <v>406.66666666666669</v>
      </c>
    </row>
    <row r="119" spans="1:43" s="293" customFormat="1" ht="23" customHeight="1">
      <c r="A119" s="291"/>
      <c r="B119" s="343" t="s">
        <v>284</v>
      </c>
      <c r="C119" s="344"/>
      <c r="D119" s="292">
        <f t="shared" ref="D119" si="168">H119+I119+J119+K119+L119+M119+N119+O119+P119+Q119+R119+S119</f>
        <v>0</v>
      </c>
      <c r="E119" s="292">
        <f t="shared" ref="E119" si="169">T119+U119+V119+W119+X119+Y119+Z119+AA119+AB119+AC119+AD119+AE119</f>
        <v>3000</v>
      </c>
      <c r="F119" s="321">
        <f t="shared" ref="F119" si="170">AF119+AG119+AH119+AI119+AJ119+AK119+AL119+AM119+AN119+AO119+AP119+AQ119</f>
        <v>0</v>
      </c>
      <c r="G119" s="291"/>
      <c r="H119" s="399">
        <f t="shared" ref="H119:S119" si="171">$D109/12</f>
        <v>0</v>
      </c>
      <c r="I119" s="365">
        <f t="shared" si="171"/>
        <v>0</v>
      </c>
      <c r="J119" s="365">
        <f t="shared" si="171"/>
        <v>0</v>
      </c>
      <c r="K119" s="365">
        <f t="shared" si="171"/>
        <v>0</v>
      </c>
      <c r="L119" s="365">
        <f t="shared" si="171"/>
        <v>0</v>
      </c>
      <c r="M119" s="365">
        <f t="shared" si="171"/>
        <v>0</v>
      </c>
      <c r="N119" s="365">
        <f t="shared" si="171"/>
        <v>0</v>
      </c>
      <c r="O119" s="365">
        <f t="shared" si="171"/>
        <v>0</v>
      </c>
      <c r="P119" s="365">
        <f t="shared" si="171"/>
        <v>0</v>
      </c>
      <c r="Q119" s="365">
        <f t="shared" si="171"/>
        <v>0</v>
      </c>
      <c r="R119" s="365">
        <f t="shared" si="171"/>
        <v>0</v>
      </c>
      <c r="S119" s="365">
        <f t="shared" si="171"/>
        <v>0</v>
      </c>
      <c r="T119" s="399">
        <v>0</v>
      </c>
      <c r="U119" s="365">
        <v>0</v>
      </c>
      <c r="V119" s="292">
        <f>E109</f>
        <v>3000</v>
      </c>
      <c r="W119" s="365">
        <v>0</v>
      </c>
      <c r="X119" s="365">
        <v>0</v>
      </c>
      <c r="Y119" s="365">
        <v>0</v>
      </c>
      <c r="Z119" s="365">
        <v>0</v>
      </c>
      <c r="AA119" s="365">
        <v>0</v>
      </c>
      <c r="AB119" s="365">
        <v>0</v>
      </c>
      <c r="AC119" s="365">
        <v>0</v>
      </c>
      <c r="AD119" s="365">
        <v>0</v>
      </c>
      <c r="AE119" s="365">
        <v>0</v>
      </c>
      <c r="AF119" s="399">
        <v>0</v>
      </c>
      <c r="AG119" s="365">
        <v>0</v>
      </c>
      <c r="AH119" s="365">
        <v>0</v>
      </c>
      <c r="AI119" s="365">
        <v>0</v>
      </c>
      <c r="AJ119" s="365">
        <v>0</v>
      </c>
      <c r="AK119" s="365">
        <v>0</v>
      </c>
      <c r="AL119" s="365">
        <v>0</v>
      </c>
      <c r="AM119" s="365">
        <v>0</v>
      </c>
      <c r="AN119" s="365">
        <v>0</v>
      </c>
      <c r="AO119" s="365">
        <v>0</v>
      </c>
      <c r="AP119" s="365">
        <v>0</v>
      </c>
      <c r="AQ119" s="469">
        <v>0</v>
      </c>
    </row>
    <row r="120" spans="1:43" s="3" customFormat="1" ht="23" customHeight="1">
      <c r="A120" s="74"/>
      <c r="B120" s="235" t="s">
        <v>203</v>
      </c>
      <c r="C120" s="331"/>
      <c r="D120" s="279">
        <f t="shared" si="140"/>
        <v>0</v>
      </c>
      <c r="E120" s="279">
        <f>T120+U120+V120+W120+X120+Y120+Z120+AA120+AB120+AC120+AD120+AE120</f>
        <v>41498.666666666672</v>
      </c>
      <c r="F120" s="300">
        <f t="shared" si="142"/>
        <v>51663</v>
      </c>
      <c r="G120" s="117"/>
      <c r="H120" s="322">
        <f t="shared" ref="H120:AP120" si="172">SUM(H111:H119)</f>
        <v>0</v>
      </c>
      <c r="I120" s="322">
        <f t="shared" si="172"/>
        <v>0</v>
      </c>
      <c r="J120" s="322">
        <f t="shared" si="172"/>
        <v>0</v>
      </c>
      <c r="K120" s="322">
        <f t="shared" si="172"/>
        <v>0</v>
      </c>
      <c r="L120" s="322">
        <f t="shared" si="172"/>
        <v>0</v>
      </c>
      <c r="M120" s="322">
        <f t="shared" si="172"/>
        <v>0</v>
      </c>
      <c r="N120" s="322">
        <f t="shared" si="172"/>
        <v>0</v>
      </c>
      <c r="O120" s="322">
        <f t="shared" si="172"/>
        <v>0</v>
      </c>
      <c r="P120" s="322">
        <f t="shared" si="172"/>
        <v>0</v>
      </c>
      <c r="Q120" s="322">
        <f t="shared" si="172"/>
        <v>0</v>
      </c>
      <c r="R120" s="322">
        <f t="shared" si="172"/>
        <v>0</v>
      </c>
      <c r="S120" s="322">
        <f t="shared" si="172"/>
        <v>0</v>
      </c>
      <c r="T120" s="582">
        <f>SUM(T111:T119)</f>
        <v>0</v>
      </c>
      <c r="U120" s="322">
        <f t="shared" si="172"/>
        <v>0</v>
      </c>
      <c r="V120" s="322">
        <f t="shared" si="172"/>
        <v>6344</v>
      </c>
      <c r="W120" s="322">
        <f t="shared" si="172"/>
        <v>3344</v>
      </c>
      <c r="X120" s="322">
        <f t="shared" si="172"/>
        <v>4501.3333333333339</v>
      </c>
      <c r="Y120" s="322">
        <f t="shared" si="172"/>
        <v>3901.3333333333335</v>
      </c>
      <c r="Z120" s="322">
        <f t="shared" si="172"/>
        <v>3901.3333333333335</v>
      </c>
      <c r="AA120" s="322">
        <f t="shared" si="172"/>
        <v>3901.3333333333335</v>
      </c>
      <c r="AB120" s="322">
        <f t="shared" si="172"/>
        <v>3901.3333333333335</v>
      </c>
      <c r="AC120" s="322">
        <f t="shared" si="172"/>
        <v>3901.3333333333335</v>
      </c>
      <c r="AD120" s="322">
        <f t="shared" si="172"/>
        <v>3901.3333333333335</v>
      </c>
      <c r="AE120" s="322">
        <f t="shared" si="172"/>
        <v>3901.3333333333335</v>
      </c>
      <c r="AF120" s="322">
        <f t="shared" si="172"/>
        <v>4580.25</v>
      </c>
      <c r="AG120" s="322">
        <f t="shared" si="172"/>
        <v>4280.25</v>
      </c>
      <c r="AH120" s="322">
        <f t="shared" si="172"/>
        <v>4280.25</v>
      </c>
      <c r="AI120" s="322">
        <f t="shared" si="172"/>
        <v>4280.25</v>
      </c>
      <c r="AJ120" s="322">
        <f t="shared" si="172"/>
        <v>4280.25</v>
      </c>
      <c r="AK120" s="322">
        <f t="shared" si="172"/>
        <v>4280.25</v>
      </c>
      <c r="AL120" s="322">
        <f t="shared" si="172"/>
        <v>4280.25</v>
      </c>
      <c r="AM120" s="322">
        <f t="shared" si="172"/>
        <v>4280.25</v>
      </c>
      <c r="AN120" s="322">
        <f t="shared" si="172"/>
        <v>4280.25</v>
      </c>
      <c r="AO120" s="322">
        <f t="shared" si="172"/>
        <v>4280.25</v>
      </c>
      <c r="AP120" s="322">
        <f t="shared" si="172"/>
        <v>4280.25</v>
      </c>
      <c r="AQ120" s="322">
        <f>SUM(AQ111:AQ119)</f>
        <v>4280.25</v>
      </c>
    </row>
    <row r="121" spans="1:43" s="52" customFormat="1" ht="23" customHeight="1">
      <c r="A121" s="118"/>
      <c r="B121" s="206" t="s">
        <v>90</v>
      </c>
      <c r="C121" s="54"/>
      <c r="D121" s="53" t="str">
        <f>IFERROR(D120/D$33,"-")</f>
        <v>-</v>
      </c>
      <c r="E121" s="53">
        <f>IFERROR(E120/E$33,"-")</f>
        <v>0.11569830117839487</v>
      </c>
      <c r="F121" s="55">
        <f>IFERROR(F120/F$33,"-")</f>
        <v>4.9709898103512978E-2</v>
      </c>
      <c r="G121" s="118"/>
      <c r="H121" s="53" t="str">
        <f t="shared" ref="H121:AQ121" si="173">IFERROR(H120/H$33,"-")</f>
        <v>-</v>
      </c>
      <c r="I121" s="53" t="str">
        <f t="shared" si="173"/>
        <v>-</v>
      </c>
      <c r="J121" s="53" t="str">
        <f t="shared" si="173"/>
        <v>-</v>
      </c>
      <c r="K121" s="53" t="str">
        <f t="shared" si="173"/>
        <v>-</v>
      </c>
      <c r="L121" s="53" t="str">
        <f t="shared" si="173"/>
        <v>-</v>
      </c>
      <c r="M121" s="53" t="str">
        <f t="shared" si="173"/>
        <v>-</v>
      </c>
      <c r="N121" s="53" t="str">
        <f t="shared" si="173"/>
        <v>-</v>
      </c>
      <c r="O121" s="53" t="str">
        <f t="shared" si="173"/>
        <v>-</v>
      </c>
      <c r="P121" s="53" t="str">
        <f t="shared" si="173"/>
        <v>-</v>
      </c>
      <c r="Q121" s="53" t="str">
        <f t="shared" si="173"/>
        <v>-</v>
      </c>
      <c r="R121" s="53" t="str">
        <f t="shared" si="173"/>
        <v>-</v>
      </c>
      <c r="S121" s="53" t="str">
        <f t="shared" si="173"/>
        <v>-</v>
      </c>
      <c r="T121" s="53" t="str">
        <f t="shared" si="173"/>
        <v>-</v>
      </c>
      <c r="U121" s="53" t="str">
        <f t="shared" si="173"/>
        <v>-</v>
      </c>
      <c r="V121" s="53" t="str">
        <f t="shared" si="173"/>
        <v>-</v>
      </c>
      <c r="W121" s="53" t="str">
        <f t="shared" si="173"/>
        <v>-</v>
      </c>
      <c r="X121" s="53">
        <f t="shared" si="173"/>
        <v>0.13313615301192944</v>
      </c>
      <c r="Y121" s="53">
        <f t="shared" si="173"/>
        <v>0.11538992408557626</v>
      </c>
      <c r="Z121" s="53">
        <f t="shared" si="173"/>
        <v>9.4784580498866219E-2</v>
      </c>
      <c r="AA121" s="53">
        <f t="shared" si="173"/>
        <v>9.4784580498866219E-2</v>
      </c>
      <c r="AB121" s="53">
        <f t="shared" si="173"/>
        <v>8.0423280423280424E-2</v>
      </c>
      <c r="AC121" s="53">
        <f t="shared" si="173"/>
        <v>8.0423280423280424E-2</v>
      </c>
      <c r="AD121" s="53">
        <f t="shared" si="173"/>
        <v>6.9841269841269843E-2</v>
      </c>
      <c r="AE121" s="53">
        <f t="shared" si="173"/>
        <v>6.9841269841269843E-2</v>
      </c>
      <c r="AF121" s="53">
        <f t="shared" si="173"/>
        <v>6.7735137533274176E-2</v>
      </c>
      <c r="AG121" s="53">
        <f t="shared" si="173"/>
        <v>6.3298580301685892E-2</v>
      </c>
      <c r="AH121" s="53">
        <f t="shared" si="173"/>
        <v>5.7092837134853941E-2</v>
      </c>
      <c r="AI121" s="53">
        <f t="shared" si="173"/>
        <v>5.7092837134853941E-2</v>
      </c>
      <c r="AJ121" s="53">
        <f t="shared" si="173"/>
        <v>5.1995262390670552E-2</v>
      </c>
      <c r="AK121" s="53">
        <f t="shared" si="173"/>
        <v>5.1995262390670552E-2</v>
      </c>
      <c r="AL121" s="53">
        <f t="shared" si="173"/>
        <v>4.7733355637336904E-2</v>
      </c>
      <c r="AM121" s="53">
        <f t="shared" si="173"/>
        <v>4.7733355637336904E-2</v>
      </c>
      <c r="AN121" s="53">
        <f t="shared" si="173"/>
        <v>4.4117192331478046E-2</v>
      </c>
      <c r="AO121" s="53">
        <f t="shared" si="173"/>
        <v>4.4117192331478046E-2</v>
      </c>
      <c r="AP121" s="53">
        <f t="shared" si="173"/>
        <v>4.1010347801092265E-2</v>
      </c>
      <c r="AQ121" s="55">
        <f t="shared" si="173"/>
        <v>3.8312298603651984E-2</v>
      </c>
    </row>
    <row r="122" spans="1:43" ht="23"/>
    <row r="123" spans="1:43" ht="23" customHeight="1">
      <c r="A123" s="10">
        <v>4</v>
      </c>
      <c r="B123" s="120" t="s">
        <v>2</v>
      </c>
      <c r="C123" s="191"/>
      <c r="D123" s="177"/>
      <c r="E123" s="177"/>
      <c r="F123" s="192"/>
      <c r="G123" s="1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9"/>
      <c r="AK123" s="179"/>
      <c r="AL123" s="179"/>
      <c r="AM123" s="179"/>
      <c r="AN123" s="179"/>
      <c r="AO123" s="179"/>
      <c r="AP123" s="179"/>
      <c r="AQ123" s="179"/>
    </row>
    <row r="124" spans="1:43" ht="23" customHeight="1">
      <c r="A124" s="6"/>
      <c r="B124" s="4"/>
      <c r="C124" s="191"/>
      <c r="D124" s="177"/>
      <c r="E124" s="177"/>
      <c r="F124" s="177"/>
      <c r="G124" s="1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179"/>
      <c r="AG124" s="179"/>
      <c r="AH124" s="179"/>
      <c r="AI124" s="179"/>
      <c r="AJ124" s="179"/>
      <c r="AK124" s="179"/>
      <c r="AL124" s="179"/>
      <c r="AM124" s="179"/>
      <c r="AN124" s="179"/>
      <c r="AO124" s="179"/>
      <c r="AP124" s="179"/>
      <c r="AQ124" s="179"/>
    </row>
    <row r="125" spans="1:43" ht="23" customHeight="1" thickBot="1">
      <c r="A125" s="1"/>
      <c r="B125" s="11" t="s">
        <v>144</v>
      </c>
      <c r="C125" s="11"/>
      <c r="D125" s="185"/>
      <c r="E125" s="185"/>
      <c r="F125" s="185"/>
      <c r="G125" s="1"/>
    </row>
    <row r="126" spans="1:43" ht="23" customHeight="1">
      <c r="A126" s="74"/>
      <c r="B126" s="153" t="s">
        <v>294</v>
      </c>
      <c r="C126" s="190"/>
      <c r="D126" s="193"/>
      <c r="E126" s="193">
        <v>0</v>
      </c>
      <c r="F126" s="193">
        <f>3474*12</f>
        <v>41688</v>
      </c>
      <c r="G126" s="74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</row>
    <row r="127" spans="1:43" ht="23" customHeight="1" collapsed="1">
      <c r="A127" s="127"/>
      <c r="B127" s="128"/>
      <c r="C127" s="188"/>
      <c r="D127" s="188"/>
      <c r="E127" s="188"/>
      <c r="F127" s="188"/>
      <c r="G127" s="110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</row>
    <row r="128" spans="1:43" s="293" customFormat="1" ht="23" customHeight="1">
      <c r="A128" s="291"/>
      <c r="B128" s="341" t="str">
        <f>B126</f>
        <v>Assistante</v>
      </c>
      <c r="C128" s="342"/>
      <c r="D128" s="319">
        <f t="shared" ref="D128" si="174">H128+I128+J128+K128+L128+M128+N128+O128+P128+Q128+R128+S128</f>
        <v>0</v>
      </c>
      <c r="E128" s="319">
        <f t="shared" ref="E128" si="175">T128+U128+V128+W128+X128+Y128+Z128+AA128+AB128+AC128+AD128+AE128</f>
        <v>0</v>
      </c>
      <c r="F128" s="320">
        <f t="shared" ref="F128" si="176">AF128+AG128+AH128+AI128+AJ128+AK128+AL128+AM128+AN128+AO128+AP128+AQ128</f>
        <v>41688</v>
      </c>
      <c r="G128" s="291"/>
      <c r="H128" s="398">
        <f>$D126/12</f>
        <v>0</v>
      </c>
      <c r="I128" s="366">
        <f t="shared" ref="I128:S128" si="177">$D126/12</f>
        <v>0</v>
      </c>
      <c r="J128" s="366">
        <f t="shared" si="177"/>
        <v>0</v>
      </c>
      <c r="K128" s="366">
        <f t="shared" si="177"/>
        <v>0</v>
      </c>
      <c r="L128" s="366">
        <f t="shared" si="177"/>
        <v>0</v>
      </c>
      <c r="M128" s="366">
        <f t="shared" si="177"/>
        <v>0</v>
      </c>
      <c r="N128" s="366">
        <f t="shared" si="177"/>
        <v>0</v>
      </c>
      <c r="O128" s="366">
        <f t="shared" si="177"/>
        <v>0</v>
      </c>
      <c r="P128" s="366">
        <f t="shared" si="177"/>
        <v>0</v>
      </c>
      <c r="Q128" s="366">
        <f t="shared" si="177"/>
        <v>0</v>
      </c>
      <c r="R128" s="366">
        <f t="shared" si="177"/>
        <v>0</v>
      </c>
      <c r="S128" s="366">
        <f t="shared" si="177"/>
        <v>0</v>
      </c>
      <c r="T128" s="468">
        <v>0</v>
      </c>
      <c r="U128" s="366">
        <v>0</v>
      </c>
      <c r="V128" s="319">
        <f>$E126/10</f>
        <v>0</v>
      </c>
      <c r="W128" s="319">
        <f t="shared" ref="W128:AE128" si="178">$E126/10</f>
        <v>0</v>
      </c>
      <c r="X128" s="319">
        <f t="shared" si="178"/>
        <v>0</v>
      </c>
      <c r="Y128" s="319">
        <f t="shared" si="178"/>
        <v>0</v>
      </c>
      <c r="Z128" s="319">
        <f t="shared" si="178"/>
        <v>0</v>
      </c>
      <c r="AA128" s="319">
        <f t="shared" si="178"/>
        <v>0</v>
      </c>
      <c r="AB128" s="319">
        <f t="shared" si="178"/>
        <v>0</v>
      </c>
      <c r="AC128" s="319">
        <f t="shared" si="178"/>
        <v>0</v>
      </c>
      <c r="AD128" s="319">
        <f t="shared" si="178"/>
        <v>0</v>
      </c>
      <c r="AE128" s="319">
        <f t="shared" si="178"/>
        <v>0</v>
      </c>
      <c r="AF128" s="400">
        <f>$F126/12</f>
        <v>3474</v>
      </c>
      <c r="AG128" s="319">
        <f t="shared" ref="AG128:AQ128" si="179">$F126/12</f>
        <v>3474</v>
      </c>
      <c r="AH128" s="319">
        <f t="shared" si="179"/>
        <v>3474</v>
      </c>
      <c r="AI128" s="319">
        <f t="shared" si="179"/>
        <v>3474</v>
      </c>
      <c r="AJ128" s="319">
        <f t="shared" si="179"/>
        <v>3474</v>
      </c>
      <c r="AK128" s="319">
        <f t="shared" si="179"/>
        <v>3474</v>
      </c>
      <c r="AL128" s="319">
        <f t="shared" si="179"/>
        <v>3474</v>
      </c>
      <c r="AM128" s="319">
        <f t="shared" si="179"/>
        <v>3474</v>
      </c>
      <c r="AN128" s="319">
        <f t="shared" si="179"/>
        <v>3474</v>
      </c>
      <c r="AO128" s="319">
        <f t="shared" si="179"/>
        <v>3474</v>
      </c>
      <c r="AP128" s="320">
        <f t="shared" si="179"/>
        <v>3474</v>
      </c>
      <c r="AQ128" s="320">
        <f t="shared" si="179"/>
        <v>3474</v>
      </c>
    </row>
    <row r="129" spans="1:43" s="3" customFormat="1" ht="23" customHeight="1">
      <c r="A129" s="74"/>
      <c r="B129" s="235" t="s">
        <v>204</v>
      </c>
      <c r="C129" s="331"/>
      <c r="D129" s="279">
        <f>H129+I129+J129+K129+L129+M129+N129+O129+P129+Q129+R129+S129</f>
        <v>0</v>
      </c>
      <c r="E129" s="279">
        <f>T129+U129+V129+W129+X129+Y129+Z129+AA129+AB129+AC129+AD129+AE129</f>
        <v>0</v>
      </c>
      <c r="F129" s="300">
        <f>AF129+AG129+AH129+AI129+AJ129+AK129+AL129+AM129+AN129+AO129+AP129+AQ129</f>
        <v>41688</v>
      </c>
      <c r="G129" s="117"/>
      <c r="H129" s="280">
        <f t="shared" ref="H129" si="180">H128</f>
        <v>0</v>
      </c>
      <c r="I129" s="280">
        <f t="shared" ref="I129" si="181">I128</f>
        <v>0</v>
      </c>
      <c r="J129" s="280">
        <f t="shared" ref="J129" si="182">J128</f>
        <v>0</v>
      </c>
      <c r="K129" s="280">
        <f t="shared" ref="K129" si="183">K128</f>
        <v>0</v>
      </c>
      <c r="L129" s="280">
        <f t="shared" ref="L129" si="184">L128</f>
        <v>0</v>
      </c>
      <c r="M129" s="280">
        <f t="shared" ref="M129" si="185">M128</f>
        <v>0</v>
      </c>
      <c r="N129" s="280">
        <f t="shared" ref="N129" si="186">N128</f>
        <v>0</v>
      </c>
      <c r="O129" s="280">
        <f t="shared" ref="O129" si="187">O128</f>
        <v>0</v>
      </c>
      <c r="P129" s="280">
        <f t="shared" ref="P129" si="188">P128</f>
        <v>0</v>
      </c>
      <c r="Q129" s="280">
        <f t="shared" ref="Q129" si="189">Q128</f>
        <v>0</v>
      </c>
      <c r="R129" s="280">
        <f t="shared" ref="R129" si="190">R128</f>
        <v>0</v>
      </c>
      <c r="S129" s="280">
        <f t="shared" ref="S129" si="191">S128</f>
        <v>0</v>
      </c>
      <c r="T129" s="390">
        <f>T128</f>
        <v>0</v>
      </c>
      <c r="U129" s="280">
        <f t="shared" ref="U129" si="192">U128</f>
        <v>0</v>
      </c>
      <c r="V129" s="280">
        <f t="shared" ref="V129" si="193">V128</f>
        <v>0</v>
      </c>
      <c r="W129" s="280">
        <f t="shared" ref="W129" si="194">W128</f>
        <v>0</v>
      </c>
      <c r="X129" s="280">
        <f t="shared" ref="X129" si="195">X128</f>
        <v>0</v>
      </c>
      <c r="Y129" s="280">
        <f t="shared" ref="Y129" si="196">Y128</f>
        <v>0</v>
      </c>
      <c r="Z129" s="280">
        <f t="shared" ref="Z129" si="197">Z128</f>
        <v>0</v>
      </c>
      <c r="AA129" s="280">
        <f t="shared" ref="AA129" si="198">AA128</f>
        <v>0</v>
      </c>
      <c r="AB129" s="280">
        <f t="shared" ref="AB129" si="199">AB128</f>
        <v>0</v>
      </c>
      <c r="AC129" s="280">
        <f t="shared" ref="AC129" si="200">AC128</f>
        <v>0</v>
      </c>
      <c r="AD129" s="280">
        <f t="shared" ref="AD129" si="201">AD128</f>
        <v>0</v>
      </c>
      <c r="AE129" s="280">
        <f t="shared" ref="AE129" si="202">AE128</f>
        <v>0</v>
      </c>
      <c r="AF129" s="280">
        <f t="shared" ref="AF129" si="203">AF128</f>
        <v>3474</v>
      </c>
      <c r="AG129" s="280">
        <f t="shared" ref="AG129:AQ129" si="204">AG128</f>
        <v>3474</v>
      </c>
      <c r="AH129" s="280">
        <f t="shared" si="204"/>
        <v>3474</v>
      </c>
      <c r="AI129" s="280">
        <f t="shared" si="204"/>
        <v>3474</v>
      </c>
      <c r="AJ129" s="280">
        <f t="shared" si="204"/>
        <v>3474</v>
      </c>
      <c r="AK129" s="280">
        <f t="shared" si="204"/>
        <v>3474</v>
      </c>
      <c r="AL129" s="280">
        <f t="shared" si="204"/>
        <v>3474</v>
      </c>
      <c r="AM129" s="280">
        <f t="shared" si="204"/>
        <v>3474</v>
      </c>
      <c r="AN129" s="280">
        <f t="shared" si="204"/>
        <v>3474</v>
      </c>
      <c r="AO129" s="280">
        <f t="shared" si="204"/>
        <v>3474</v>
      </c>
      <c r="AP129" s="280">
        <f t="shared" si="204"/>
        <v>3474</v>
      </c>
      <c r="AQ129" s="322">
        <f t="shared" si="204"/>
        <v>3474</v>
      </c>
    </row>
    <row r="130" spans="1:43" s="52" customFormat="1" ht="23" customHeight="1">
      <c r="A130" s="118"/>
      <c r="B130" s="206" t="s">
        <v>90</v>
      </c>
      <c r="C130" s="54"/>
      <c r="D130" s="53" t="str">
        <f>IFERROR(D129/D$33,"-")</f>
        <v>-</v>
      </c>
      <c r="E130" s="466">
        <f>IFERROR(E129/E$33,"-")</f>
        <v>0</v>
      </c>
      <c r="F130" s="467">
        <f>IFERROR(F129/F$33,"-")</f>
        <v>4.0111999538146231E-2</v>
      </c>
      <c r="G130" s="118"/>
      <c r="H130" s="53" t="str">
        <f t="shared" ref="H130" si="205">IFERROR(H129/H$33,"-")</f>
        <v>-</v>
      </c>
      <c r="I130" s="53" t="str">
        <f t="shared" ref="I130" si="206">IFERROR(I129/I$33,"-")</f>
        <v>-</v>
      </c>
      <c r="J130" s="53" t="str">
        <f t="shared" ref="J130" si="207">IFERROR(J129/J$33,"-")</f>
        <v>-</v>
      </c>
      <c r="K130" s="53" t="str">
        <f t="shared" ref="K130" si="208">IFERROR(K129/K$33,"-")</f>
        <v>-</v>
      </c>
      <c r="L130" s="53" t="str">
        <f t="shared" ref="L130" si="209">IFERROR(L129/L$33,"-")</f>
        <v>-</v>
      </c>
      <c r="M130" s="53" t="str">
        <f t="shared" ref="M130" si="210">IFERROR(M129/M$33,"-")</f>
        <v>-</v>
      </c>
      <c r="N130" s="53" t="str">
        <f t="shared" ref="N130" si="211">IFERROR(N129/N$33,"-")</f>
        <v>-</v>
      </c>
      <c r="O130" s="53" t="str">
        <f t="shared" ref="O130" si="212">IFERROR(O129/O$33,"-")</f>
        <v>-</v>
      </c>
      <c r="P130" s="53" t="str">
        <f t="shared" ref="P130" si="213">IFERROR(P129/P$33,"-")</f>
        <v>-</v>
      </c>
      <c r="Q130" s="53" t="str">
        <f t="shared" ref="Q130" si="214">IFERROR(Q129/Q$33,"-")</f>
        <v>-</v>
      </c>
      <c r="R130" s="53" t="str">
        <f t="shared" ref="R130" si="215">IFERROR(R129/R$33,"-")</f>
        <v>-</v>
      </c>
      <c r="S130" s="53" t="str">
        <f t="shared" ref="S130" si="216">IFERROR(S129/S$33,"-")</f>
        <v>-</v>
      </c>
      <c r="T130" s="53" t="str">
        <f t="shared" ref="T130" si="217">IFERROR(T129/T$33,"-")</f>
        <v>-</v>
      </c>
      <c r="U130" s="53" t="str">
        <f t="shared" ref="U130" si="218">IFERROR(U129/U$33,"-")</f>
        <v>-</v>
      </c>
      <c r="V130" s="53" t="str">
        <f t="shared" ref="V130" si="219">IFERROR(V129/V$33,"-")</f>
        <v>-</v>
      </c>
      <c r="W130" s="53" t="str">
        <f t="shared" ref="W130" si="220">IFERROR(W129/W$33,"-")</f>
        <v>-</v>
      </c>
      <c r="X130" s="53">
        <f t="shared" ref="X130" si="221">IFERROR(X129/X$33,"-")</f>
        <v>0</v>
      </c>
      <c r="Y130" s="53">
        <f t="shared" ref="Y130" si="222">IFERROR(Y129/Y$33,"-")</f>
        <v>0</v>
      </c>
      <c r="Z130" s="53">
        <f t="shared" ref="Z130" si="223">IFERROR(Z129/Z$33,"-")</f>
        <v>0</v>
      </c>
      <c r="AA130" s="53">
        <f t="shared" ref="AA130" si="224">IFERROR(AA129/AA$33,"-")</f>
        <v>0</v>
      </c>
      <c r="AB130" s="53">
        <f t="shared" ref="AB130" si="225">IFERROR(AB129/AB$33,"-")</f>
        <v>0</v>
      </c>
      <c r="AC130" s="53">
        <f t="shared" ref="AC130" si="226">IFERROR(AC129/AC$33,"-")</f>
        <v>0</v>
      </c>
      <c r="AD130" s="53">
        <f t="shared" ref="AD130" si="227">IFERROR(AD129/AD$33,"-")</f>
        <v>0</v>
      </c>
      <c r="AE130" s="53">
        <f t="shared" ref="AE130" si="228">IFERROR(AE129/AE$33,"-")</f>
        <v>0</v>
      </c>
      <c r="AF130" s="53">
        <f t="shared" ref="AF130" si="229">IFERROR(AF129/AF$33,"-")</f>
        <v>5.1375332741792366E-2</v>
      </c>
      <c r="AG130" s="53">
        <f t="shared" ref="AG130" si="230">IFERROR(AG129/AG$33,"-")</f>
        <v>5.1375332741792366E-2</v>
      </c>
      <c r="AH130" s="53">
        <f t="shared" ref="AH130" si="231">IFERROR(AH129/AH$33,"-")</f>
        <v>4.6338535414165667E-2</v>
      </c>
      <c r="AI130" s="53">
        <f t="shared" ref="AI130" si="232">IFERROR(AI129/AI$33,"-")</f>
        <v>4.6338535414165667E-2</v>
      </c>
      <c r="AJ130" s="53">
        <f t="shared" ref="AJ130" si="233">IFERROR(AJ129/AJ$33,"-")</f>
        <v>4.2201166180758018E-2</v>
      </c>
      <c r="AK130" s="53">
        <f t="shared" ref="AK130" si="234">IFERROR(AK129/AK$33,"-")</f>
        <v>4.2201166180758018E-2</v>
      </c>
      <c r="AL130" s="53">
        <f t="shared" ref="AL130" si="235">IFERROR(AL129/AL$33,"-")</f>
        <v>3.874205419872867E-2</v>
      </c>
      <c r="AM130" s="53">
        <f t="shared" ref="AM130" si="236">IFERROR(AM129/AM$33,"-")</f>
        <v>3.874205419872867E-2</v>
      </c>
      <c r="AN130" s="53">
        <f t="shared" ref="AN130" si="237">IFERROR(AN129/AN$33,"-")</f>
        <v>3.580705009276438E-2</v>
      </c>
      <c r="AO130" s="53">
        <f t="shared" ref="AO130" si="238">IFERROR(AO129/AO$33,"-")</f>
        <v>3.580705009276438E-2</v>
      </c>
      <c r="AP130" s="53">
        <f t="shared" ref="AP130" si="239">IFERROR(AP129/AP$33,"-")</f>
        <v>3.3285426846795058E-2</v>
      </c>
      <c r="AQ130" s="55">
        <f t="shared" ref="AQ130" si="240">IFERROR(AQ129/AQ$33,"-")</f>
        <v>3.1095596133190118E-2</v>
      </c>
    </row>
    <row r="131" spans="1:43" ht="23"/>
    <row r="132" spans="1:43" ht="23" customHeight="1">
      <c r="A132" s="10">
        <v>5</v>
      </c>
      <c r="B132" s="120" t="s">
        <v>40</v>
      </c>
      <c r="C132" s="191"/>
      <c r="D132" s="177"/>
      <c r="E132" s="177"/>
      <c r="F132" s="192"/>
      <c r="G132" s="1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</row>
    <row r="133" spans="1:43" ht="23" customHeight="1">
      <c r="A133" s="6"/>
      <c r="B133" s="4"/>
      <c r="C133" s="191"/>
      <c r="D133" s="177"/>
      <c r="E133" s="177"/>
      <c r="F133" s="177"/>
      <c r="G133" s="1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</row>
    <row r="134" spans="1:43" ht="23" customHeight="1" thickBot="1">
      <c r="A134" s="1"/>
      <c r="B134" s="11" t="s">
        <v>14</v>
      </c>
      <c r="C134" s="11"/>
      <c r="D134" s="185"/>
      <c r="E134" s="185"/>
      <c r="F134" s="185"/>
      <c r="G134" s="1"/>
    </row>
    <row r="135" spans="1:43" ht="23" customHeight="1">
      <c r="A135" s="74"/>
      <c r="B135" s="153" t="s">
        <v>71</v>
      </c>
      <c r="C135" s="190"/>
      <c r="D135" s="193"/>
      <c r="E135" s="193">
        <v>4000</v>
      </c>
      <c r="F135" s="193">
        <v>10000</v>
      </c>
      <c r="G135" s="74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</row>
    <row r="136" spans="1:43" ht="23" customHeight="1" collapsed="1">
      <c r="A136" s="127"/>
      <c r="B136" s="128"/>
      <c r="C136" s="188"/>
      <c r="D136" s="188"/>
      <c r="E136" s="188"/>
      <c r="F136" s="188"/>
      <c r="G136" s="110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</row>
    <row r="137" spans="1:43" s="3" customFormat="1" ht="23" customHeight="1">
      <c r="A137" s="74"/>
      <c r="B137" s="235" t="s">
        <v>40</v>
      </c>
      <c r="C137" s="331"/>
      <c r="D137" s="279">
        <f>H137+I137+J137+K137+L137+M137+N137+O137+P137+Q137+R137+S137</f>
        <v>0</v>
      </c>
      <c r="E137" s="279">
        <f>T137+U137+V137+W137+X137+Y137+Z137+AA137+AB137+AC137+AD137+AE137</f>
        <v>4000</v>
      </c>
      <c r="F137" s="300">
        <f>AF137+AG137+AH137+AI137+AJ137+AK137+AL137+AM137+AN137+AO137+AP137+AQ137</f>
        <v>10000</v>
      </c>
      <c r="G137" s="117"/>
      <c r="H137" s="280">
        <f t="shared" ref="H137:S137" si="241">$D135/12</f>
        <v>0</v>
      </c>
      <c r="I137" s="280">
        <f t="shared" si="241"/>
        <v>0</v>
      </c>
      <c r="J137" s="280">
        <f t="shared" si="241"/>
        <v>0</v>
      </c>
      <c r="K137" s="280">
        <f t="shared" si="241"/>
        <v>0</v>
      </c>
      <c r="L137" s="280">
        <f t="shared" si="241"/>
        <v>0</v>
      </c>
      <c r="M137" s="280">
        <f t="shared" si="241"/>
        <v>0</v>
      </c>
      <c r="N137" s="280">
        <f t="shared" si="241"/>
        <v>0</v>
      </c>
      <c r="O137" s="280">
        <f t="shared" si="241"/>
        <v>0</v>
      </c>
      <c r="P137" s="280">
        <f t="shared" si="241"/>
        <v>0</v>
      </c>
      <c r="Q137" s="280">
        <f t="shared" si="241"/>
        <v>0</v>
      </c>
      <c r="R137" s="280">
        <f t="shared" si="241"/>
        <v>0</v>
      </c>
      <c r="S137" s="280">
        <f t="shared" si="241"/>
        <v>0</v>
      </c>
      <c r="T137" s="280">
        <v>0</v>
      </c>
      <c r="U137" s="280">
        <v>0</v>
      </c>
      <c r="V137" s="280">
        <v>0</v>
      </c>
      <c r="W137" s="280">
        <v>0</v>
      </c>
      <c r="X137" s="280">
        <f>$E135/8</f>
        <v>500</v>
      </c>
      <c r="Y137" s="280">
        <f t="shared" ref="Y137:AE137" si="242">$E135/8</f>
        <v>500</v>
      </c>
      <c r="Z137" s="280">
        <f t="shared" si="242"/>
        <v>500</v>
      </c>
      <c r="AA137" s="280">
        <f t="shared" si="242"/>
        <v>500</v>
      </c>
      <c r="AB137" s="280">
        <f t="shared" si="242"/>
        <v>500</v>
      </c>
      <c r="AC137" s="280">
        <f t="shared" si="242"/>
        <v>500</v>
      </c>
      <c r="AD137" s="280">
        <f t="shared" si="242"/>
        <v>500</v>
      </c>
      <c r="AE137" s="280">
        <f t="shared" si="242"/>
        <v>500</v>
      </c>
      <c r="AF137" s="280">
        <f t="shared" ref="AF137:AQ137" si="243">$F135/12</f>
        <v>833.33333333333337</v>
      </c>
      <c r="AG137" s="280">
        <f t="shared" si="243"/>
        <v>833.33333333333337</v>
      </c>
      <c r="AH137" s="280">
        <f t="shared" si="243"/>
        <v>833.33333333333337</v>
      </c>
      <c r="AI137" s="280">
        <f t="shared" si="243"/>
        <v>833.33333333333337</v>
      </c>
      <c r="AJ137" s="280">
        <f t="shared" si="243"/>
        <v>833.33333333333337</v>
      </c>
      <c r="AK137" s="280">
        <f t="shared" si="243"/>
        <v>833.33333333333337</v>
      </c>
      <c r="AL137" s="280">
        <f t="shared" si="243"/>
        <v>833.33333333333337</v>
      </c>
      <c r="AM137" s="280">
        <f t="shared" si="243"/>
        <v>833.33333333333337</v>
      </c>
      <c r="AN137" s="280">
        <f t="shared" si="243"/>
        <v>833.33333333333337</v>
      </c>
      <c r="AO137" s="280">
        <f t="shared" si="243"/>
        <v>833.33333333333337</v>
      </c>
      <c r="AP137" s="280">
        <f t="shared" si="243"/>
        <v>833.33333333333337</v>
      </c>
      <c r="AQ137" s="322">
        <f t="shared" si="243"/>
        <v>833.33333333333337</v>
      </c>
    </row>
    <row r="138" spans="1:43" s="52" customFormat="1" ht="23" customHeight="1">
      <c r="A138" s="118"/>
      <c r="B138" s="206" t="s">
        <v>90</v>
      </c>
      <c r="C138" s="54"/>
      <c r="D138" s="53" t="str">
        <f>IFERROR(D137/D$33,"-")</f>
        <v>-</v>
      </c>
      <c r="E138" s="466">
        <f>IFERROR(E137/E$33,"-")</f>
        <v>1.1152001784320286E-2</v>
      </c>
      <c r="F138" s="467">
        <f>IFERROR(F137/F$33,"-")</f>
        <v>9.6219534489892129E-3</v>
      </c>
      <c r="G138" s="118"/>
      <c r="H138" s="53" t="str">
        <f t="shared" ref="H138:AQ138" si="244">IFERROR(H137/H$33,"-")</f>
        <v>-</v>
      </c>
      <c r="I138" s="53" t="str">
        <f t="shared" si="244"/>
        <v>-</v>
      </c>
      <c r="J138" s="53" t="str">
        <f t="shared" si="244"/>
        <v>-</v>
      </c>
      <c r="K138" s="53" t="str">
        <f t="shared" si="244"/>
        <v>-</v>
      </c>
      <c r="L138" s="53" t="str">
        <f t="shared" si="244"/>
        <v>-</v>
      </c>
      <c r="M138" s="53" t="str">
        <f t="shared" si="244"/>
        <v>-</v>
      </c>
      <c r="N138" s="53" t="str">
        <f t="shared" si="244"/>
        <v>-</v>
      </c>
      <c r="O138" s="53" t="str">
        <f t="shared" si="244"/>
        <v>-</v>
      </c>
      <c r="P138" s="53" t="str">
        <f t="shared" si="244"/>
        <v>-</v>
      </c>
      <c r="Q138" s="53" t="str">
        <f t="shared" si="244"/>
        <v>-</v>
      </c>
      <c r="R138" s="53" t="str">
        <f t="shared" si="244"/>
        <v>-</v>
      </c>
      <c r="S138" s="53" t="str">
        <f t="shared" si="244"/>
        <v>-</v>
      </c>
      <c r="T138" s="53" t="str">
        <f t="shared" si="244"/>
        <v>-</v>
      </c>
      <c r="U138" s="53" t="str">
        <f t="shared" si="244"/>
        <v>-</v>
      </c>
      <c r="V138" s="53" t="str">
        <f t="shared" si="244"/>
        <v>-</v>
      </c>
      <c r="W138" s="53" t="str">
        <f t="shared" si="244"/>
        <v>-</v>
      </c>
      <c r="X138" s="53">
        <f t="shared" si="244"/>
        <v>1.4788524105294291E-2</v>
      </c>
      <c r="Y138" s="53">
        <f t="shared" si="244"/>
        <v>1.4788524105294291E-2</v>
      </c>
      <c r="Z138" s="53">
        <f t="shared" si="244"/>
        <v>1.2147716229348883E-2</v>
      </c>
      <c r="AA138" s="53">
        <f t="shared" si="244"/>
        <v>1.2147716229348883E-2</v>
      </c>
      <c r="AB138" s="53">
        <f t="shared" si="244"/>
        <v>1.0307153164296021E-2</v>
      </c>
      <c r="AC138" s="53">
        <f t="shared" si="244"/>
        <v>1.0307153164296021E-2</v>
      </c>
      <c r="AD138" s="53">
        <f t="shared" si="244"/>
        <v>8.95094880057286E-3</v>
      </c>
      <c r="AE138" s="53">
        <f t="shared" si="244"/>
        <v>8.95094880057286E-3</v>
      </c>
      <c r="AF138" s="53">
        <f t="shared" si="244"/>
        <v>1.2323770087745243E-2</v>
      </c>
      <c r="AG138" s="53">
        <f t="shared" si="244"/>
        <v>1.2323770087745243E-2</v>
      </c>
      <c r="AH138" s="53">
        <f t="shared" si="244"/>
        <v>1.1115557334044729E-2</v>
      </c>
      <c r="AI138" s="53">
        <f t="shared" si="244"/>
        <v>1.1115557334044729E-2</v>
      </c>
      <c r="AJ138" s="53">
        <f t="shared" si="244"/>
        <v>1.0123096857790736E-2</v>
      </c>
      <c r="AK138" s="53">
        <f t="shared" si="244"/>
        <v>1.0123096857790736E-2</v>
      </c>
      <c r="AL138" s="53">
        <f t="shared" si="244"/>
        <v>9.2933348202669051E-3</v>
      </c>
      <c r="AM138" s="53">
        <f t="shared" si="244"/>
        <v>9.2933348202669051E-3</v>
      </c>
      <c r="AN138" s="53">
        <f t="shared" si="244"/>
        <v>8.5892943035800178E-3</v>
      </c>
      <c r="AO138" s="53">
        <f t="shared" si="244"/>
        <v>8.5892943035800178E-3</v>
      </c>
      <c r="AP138" s="53">
        <f t="shared" si="244"/>
        <v>7.9844144230462148E-3</v>
      </c>
      <c r="AQ138" s="55">
        <f t="shared" si="244"/>
        <v>7.4591240004773839E-3</v>
      </c>
    </row>
    <row r="139" spans="1:43" ht="23" customHeight="1">
      <c r="A139" s="6"/>
      <c r="B139" s="4"/>
      <c r="C139" s="191"/>
      <c r="D139" s="177"/>
      <c r="E139" s="177"/>
      <c r="F139" s="177"/>
      <c r="G139" s="1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  <c r="AA139" s="179"/>
      <c r="AB139" s="179"/>
      <c r="AC139" s="179"/>
      <c r="AD139" s="179"/>
      <c r="AE139" s="179"/>
      <c r="AF139" s="179"/>
      <c r="AG139" s="179"/>
      <c r="AH139" s="179"/>
      <c r="AI139" s="179"/>
      <c r="AJ139" s="179"/>
      <c r="AK139" s="179"/>
      <c r="AL139" s="179"/>
      <c r="AM139" s="179"/>
      <c r="AN139" s="179"/>
      <c r="AO139" s="179"/>
      <c r="AP139" s="179"/>
      <c r="AQ139" s="179"/>
    </row>
    <row r="140" spans="1:43" ht="23" customHeight="1">
      <c r="A140" s="10">
        <v>6</v>
      </c>
      <c r="B140" s="120" t="s">
        <v>6</v>
      </c>
      <c r="C140" s="191"/>
      <c r="D140" s="177"/>
      <c r="E140" s="177"/>
      <c r="F140" s="192"/>
      <c r="G140" s="1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</row>
    <row r="141" spans="1:43" ht="23" customHeight="1">
      <c r="A141" s="6"/>
      <c r="B141" s="4"/>
      <c r="C141" s="191"/>
      <c r="D141" s="177"/>
      <c r="E141" s="177"/>
      <c r="F141" s="177"/>
      <c r="G141" s="1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9"/>
      <c r="AK141" s="179"/>
      <c r="AL141" s="179"/>
      <c r="AM141" s="179"/>
      <c r="AN141" s="179"/>
      <c r="AO141" s="179"/>
      <c r="AP141" s="179"/>
      <c r="AQ141" s="179"/>
    </row>
    <row r="142" spans="1:43" ht="23" customHeight="1" thickBot="1">
      <c r="A142" s="1"/>
      <c r="B142" s="11" t="s">
        <v>144</v>
      </c>
      <c r="C142" s="11"/>
      <c r="D142" s="185"/>
      <c r="E142" s="185"/>
      <c r="F142" s="185"/>
      <c r="G142" s="1"/>
    </row>
    <row r="143" spans="1:43" ht="23" customHeight="1">
      <c r="A143" s="74"/>
      <c r="B143" s="153" t="s">
        <v>6</v>
      </c>
      <c r="C143" s="190"/>
      <c r="D143" s="193"/>
      <c r="E143" s="193">
        <v>0</v>
      </c>
      <c r="F143" s="193">
        <v>3000</v>
      </c>
      <c r="G143" s="74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</row>
    <row r="144" spans="1:43" ht="23" customHeight="1" collapsed="1">
      <c r="A144" s="127"/>
      <c r="B144" s="128"/>
      <c r="C144" s="188"/>
      <c r="D144" s="188"/>
      <c r="E144" s="188"/>
      <c r="F144" s="188"/>
      <c r="G144" s="110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</row>
    <row r="145" spans="1:43" s="293" customFormat="1" ht="23" customHeight="1">
      <c r="A145" s="291"/>
      <c r="B145" s="341" t="s">
        <v>286</v>
      </c>
      <c r="C145" s="342"/>
      <c r="D145" s="319">
        <f t="shared" ref="D145" si="245">H145+I145+J145+K145+L145+M145+N145+O145+P145+Q145+R145+S145</f>
        <v>0</v>
      </c>
      <c r="E145" s="319">
        <f t="shared" ref="E145" si="246">T145+U145+V145+W145+X145+Y145+Z145+AA145+AB145+AC145+AD145+AE145</f>
        <v>0</v>
      </c>
      <c r="F145" s="320">
        <f t="shared" ref="F145" si="247">AF145+AG145+AH145+AI145+AJ145+AK145+AL145+AM145+AN145+AO145+AP145+AQ145</f>
        <v>3000</v>
      </c>
      <c r="G145" s="291"/>
      <c r="H145" s="398">
        <f>$D143/12</f>
        <v>0</v>
      </c>
      <c r="I145" s="366">
        <f t="shared" ref="I145:S145" si="248">$D143/12</f>
        <v>0</v>
      </c>
      <c r="J145" s="366">
        <f t="shared" si="248"/>
        <v>0</v>
      </c>
      <c r="K145" s="366">
        <f t="shared" si="248"/>
        <v>0</v>
      </c>
      <c r="L145" s="366">
        <f t="shared" si="248"/>
        <v>0</v>
      </c>
      <c r="M145" s="366">
        <f t="shared" si="248"/>
        <v>0</v>
      </c>
      <c r="N145" s="366">
        <f t="shared" si="248"/>
        <v>0</v>
      </c>
      <c r="O145" s="366">
        <f t="shared" si="248"/>
        <v>0</v>
      </c>
      <c r="P145" s="366">
        <f t="shared" si="248"/>
        <v>0</v>
      </c>
      <c r="Q145" s="366">
        <f t="shared" si="248"/>
        <v>0</v>
      </c>
      <c r="R145" s="366">
        <f t="shared" si="248"/>
        <v>0</v>
      </c>
      <c r="S145" s="366">
        <f t="shared" si="248"/>
        <v>0</v>
      </c>
      <c r="T145" s="468">
        <v>0</v>
      </c>
      <c r="U145" s="366">
        <v>0</v>
      </c>
      <c r="V145" s="319">
        <f>$E143/10</f>
        <v>0</v>
      </c>
      <c r="W145" s="319">
        <f t="shared" ref="W145:AE145" si="249">$E143/10</f>
        <v>0</v>
      </c>
      <c r="X145" s="319">
        <f t="shared" si="249"/>
        <v>0</v>
      </c>
      <c r="Y145" s="319">
        <f t="shared" si="249"/>
        <v>0</v>
      </c>
      <c r="Z145" s="319">
        <f t="shared" si="249"/>
        <v>0</v>
      </c>
      <c r="AA145" s="319">
        <f t="shared" si="249"/>
        <v>0</v>
      </c>
      <c r="AB145" s="319">
        <f t="shared" si="249"/>
        <v>0</v>
      </c>
      <c r="AC145" s="319">
        <f t="shared" si="249"/>
        <v>0</v>
      </c>
      <c r="AD145" s="319">
        <f t="shared" si="249"/>
        <v>0</v>
      </c>
      <c r="AE145" s="319">
        <f t="shared" si="249"/>
        <v>0</v>
      </c>
      <c r="AF145" s="400">
        <f>F143</f>
        <v>3000</v>
      </c>
      <c r="AG145" s="319">
        <v>0</v>
      </c>
      <c r="AH145" s="319">
        <v>0</v>
      </c>
      <c r="AI145" s="319">
        <v>0</v>
      </c>
      <c r="AJ145" s="319">
        <v>0</v>
      </c>
      <c r="AK145" s="319">
        <v>0</v>
      </c>
      <c r="AL145" s="319">
        <v>0</v>
      </c>
      <c r="AM145" s="319">
        <v>0</v>
      </c>
      <c r="AN145" s="319">
        <v>0</v>
      </c>
      <c r="AO145" s="319">
        <v>0</v>
      </c>
      <c r="AP145" s="319">
        <v>0</v>
      </c>
      <c r="AQ145" s="320">
        <v>0</v>
      </c>
    </row>
    <row r="146" spans="1:43" s="3" customFormat="1" ht="23" customHeight="1">
      <c r="A146" s="74"/>
      <c r="B146" s="235" t="s">
        <v>287</v>
      </c>
      <c r="C146" s="331"/>
      <c r="D146" s="279">
        <f>H146+I146+J146+K146+L146+M146+N146+O146+P146+Q146+R146+S146</f>
        <v>0</v>
      </c>
      <c r="E146" s="279">
        <f>T146+U146+V146+W146+X146+Y146+Z146+AA146+AB146+AC146+AD146+AE146</f>
        <v>0</v>
      </c>
      <c r="F146" s="300">
        <f>AF146+AG146+AH146+AI146+AJ146+AK146+AL146+AM146+AN146+AO146+AP146+AQ146</f>
        <v>3000</v>
      </c>
      <c r="G146" s="117"/>
      <c r="H146" s="280">
        <f t="shared" ref="H146:AE146" si="250">H145</f>
        <v>0</v>
      </c>
      <c r="I146" s="280">
        <f t="shared" si="250"/>
        <v>0</v>
      </c>
      <c r="J146" s="280">
        <f t="shared" si="250"/>
        <v>0</v>
      </c>
      <c r="K146" s="280">
        <f t="shared" si="250"/>
        <v>0</v>
      </c>
      <c r="L146" s="280">
        <f t="shared" si="250"/>
        <v>0</v>
      </c>
      <c r="M146" s="280">
        <f t="shared" si="250"/>
        <v>0</v>
      </c>
      <c r="N146" s="280">
        <f t="shared" si="250"/>
        <v>0</v>
      </c>
      <c r="O146" s="280">
        <f t="shared" si="250"/>
        <v>0</v>
      </c>
      <c r="P146" s="280">
        <f t="shared" si="250"/>
        <v>0</v>
      </c>
      <c r="Q146" s="280">
        <f t="shared" si="250"/>
        <v>0</v>
      </c>
      <c r="R146" s="280">
        <f t="shared" si="250"/>
        <v>0</v>
      </c>
      <c r="S146" s="280">
        <f t="shared" si="250"/>
        <v>0</v>
      </c>
      <c r="T146" s="280">
        <f t="shared" si="250"/>
        <v>0</v>
      </c>
      <c r="U146" s="280">
        <f t="shared" si="250"/>
        <v>0</v>
      </c>
      <c r="V146" s="280">
        <f>V145</f>
        <v>0</v>
      </c>
      <c r="W146" s="280">
        <f t="shared" si="250"/>
        <v>0</v>
      </c>
      <c r="X146" s="280">
        <f t="shared" si="250"/>
        <v>0</v>
      </c>
      <c r="Y146" s="280">
        <f t="shared" si="250"/>
        <v>0</v>
      </c>
      <c r="Z146" s="280">
        <f t="shared" si="250"/>
        <v>0</v>
      </c>
      <c r="AA146" s="280">
        <f t="shared" si="250"/>
        <v>0</v>
      </c>
      <c r="AB146" s="280">
        <f t="shared" si="250"/>
        <v>0</v>
      </c>
      <c r="AC146" s="280">
        <f t="shared" si="250"/>
        <v>0</v>
      </c>
      <c r="AD146" s="280">
        <f t="shared" si="250"/>
        <v>0</v>
      </c>
      <c r="AE146" s="280">
        <f t="shared" si="250"/>
        <v>0</v>
      </c>
      <c r="AF146" s="280">
        <f>AF145</f>
        <v>3000</v>
      </c>
      <c r="AG146" s="280">
        <f t="shared" ref="AG146:AQ146" si="251">AG145</f>
        <v>0</v>
      </c>
      <c r="AH146" s="280">
        <f t="shared" si="251"/>
        <v>0</v>
      </c>
      <c r="AI146" s="280">
        <f t="shared" si="251"/>
        <v>0</v>
      </c>
      <c r="AJ146" s="280">
        <f t="shared" si="251"/>
        <v>0</v>
      </c>
      <c r="AK146" s="280">
        <f t="shared" si="251"/>
        <v>0</v>
      </c>
      <c r="AL146" s="280">
        <f t="shared" si="251"/>
        <v>0</v>
      </c>
      <c r="AM146" s="280">
        <f t="shared" si="251"/>
        <v>0</v>
      </c>
      <c r="AN146" s="280">
        <f t="shared" si="251"/>
        <v>0</v>
      </c>
      <c r="AO146" s="280">
        <f t="shared" si="251"/>
        <v>0</v>
      </c>
      <c r="AP146" s="280">
        <f t="shared" si="251"/>
        <v>0</v>
      </c>
      <c r="AQ146" s="322">
        <f t="shared" si="251"/>
        <v>0</v>
      </c>
    </row>
    <row r="147" spans="1:43" s="52" customFormat="1" ht="23" customHeight="1">
      <c r="A147" s="118"/>
      <c r="B147" s="206" t="s">
        <v>90</v>
      </c>
      <c r="C147" s="54"/>
      <c r="D147" s="53" t="str">
        <f>IFERROR(D146/D$33,"-")</f>
        <v>-</v>
      </c>
      <c r="E147" s="466">
        <f>IFERROR(E146/E$33,"-")</f>
        <v>0</v>
      </c>
      <c r="F147" s="467">
        <f>IFERROR(F146/F$33,"-")</f>
        <v>2.8865860346967641E-3</v>
      </c>
      <c r="G147" s="118"/>
      <c r="H147" s="53" t="str">
        <f t="shared" ref="H147:AQ147" si="252">IFERROR(H146/H$33,"-")</f>
        <v>-</v>
      </c>
      <c r="I147" s="53" t="str">
        <f t="shared" si="252"/>
        <v>-</v>
      </c>
      <c r="J147" s="53" t="str">
        <f t="shared" si="252"/>
        <v>-</v>
      </c>
      <c r="K147" s="53" t="str">
        <f t="shared" si="252"/>
        <v>-</v>
      </c>
      <c r="L147" s="53" t="str">
        <f t="shared" si="252"/>
        <v>-</v>
      </c>
      <c r="M147" s="53" t="str">
        <f t="shared" si="252"/>
        <v>-</v>
      </c>
      <c r="N147" s="53" t="str">
        <f t="shared" si="252"/>
        <v>-</v>
      </c>
      <c r="O147" s="53" t="str">
        <f t="shared" si="252"/>
        <v>-</v>
      </c>
      <c r="P147" s="53" t="str">
        <f t="shared" si="252"/>
        <v>-</v>
      </c>
      <c r="Q147" s="53" t="str">
        <f t="shared" si="252"/>
        <v>-</v>
      </c>
      <c r="R147" s="53" t="str">
        <f t="shared" si="252"/>
        <v>-</v>
      </c>
      <c r="S147" s="53" t="str">
        <f t="shared" si="252"/>
        <v>-</v>
      </c>
      <c r="T147" s="53" t="str">
        <f t="shared" si="252"/>
        <v>-</v>
      </c>
      <c r="U147" s="53" t="str">
        <f t="shared" si="252"/>
        <v>-</v>
      </c>
      <c r="V147" s="53" t="str">
        <f t="shared" si="252"/>
        <v>-</v>
      </c>
      <c r="W147" s="53" t="str">
        <f t="shared" si="252"/>
        <v>-</v>
      </c>
      <c r="X147" s="53">
        <f t="shared" si="252"/>
        <v>0</v>
      </c>
      <c r="Y147" s="53">
        <f t="shared" si="252"/>
        <v>0</v>
      </c>
      <c r="Z147" s="53">
        <f t="shared" si="252"/>
        <v>0</v>
      </c>
      <c r="AA147" s="53">
        <f t="shared" si="252"/>
        <v>0</v>
      </c>
      <c r="AB147" s="53">
        <f t="shared" si="252"/>
        <v>0</v>
      </c>
      <c r="AC147" s="53">
        <f t="shared" si="252"/>
        <v>0</v>
      </c>
      <c r="AD147" s="53">
        <f t="shared" si="252"/>
        <v>0</v>
      </c>
      <c r="AE147" s="53">
        <f t="shared" si="252"/>
        <v>0</v>
      </c>
      <c r="AF147" s="53">
        <f t="shared" si="252"/>
        <v>4.4365572315882874E-2</v>
      </c>
      <c r="AG147" s="53">
        <f t="shared" si="252"/>
        <v>0</v>
      </c>
      <c r="AH147" s="53">
        <f t="shared" si="252"/>
        <v>0</v>
      </c>
      <c r="AI147" s="53">
        <f t="shared" si="252"/>
        <v>0</v>
      </c>
      <c r="AJ147" s="53">
        <f t="shared" si="252"/>
        <v>0</v>
      </c>
      <c r="AK147" s="53">
        <f t="shared" si="252"/>
        <v>0</v>
      </c>
      <c r="AL147" s="53">
        <f t="shared" si="252"/>
        <v>0</v>
      </c>
      <c r="AM147" s="53">
        <f t="shared" si="252"/>
        <v>0</v>
      </c>
      <c r="AN147" s="53">
        <f t="shared" si="252"/>
        <v>0</v>
      </c>
      <c r="AO147" s="53">
        <f t="shared" si="252"/>
        <v>0</v>
      </c>
      <c r="AP147" s="53">
        <f t="shared" si="252"/>
        <v>0</v>
      </c>
      <c r="AQ147" s="55">
        <f t="shared" si="252"/>
        <v>0</v>
      </c>
    </row>
    <row r="148" spans="1:43" s="52" customFormat="1" ht="23" customHeight="1">
      <c r="A148" s="118"/>
      <c r="B148" s="209"/>
      <c r="C148" s="472"/>
      <c r="D148" s="472"/>
      <c r="E148" s="473"/>
      <c r="F148" s="473"/>
      <c r="G148" s="118"/>
      <c r="H148" s="472"/>
      <c r="I148" s="472"/>
      <c r="J148" s="472"/>
      <c r="K148" s="472"/>
      <c r="L148" s="472"/>
      <c r="M148" s="472"/>
      <c r="N148" s="472"/>
      <c r="O148" s="472"/>
      <c r="P148" s="472"/>
      <c r="Q148" s="472"/>
      <c r="R148" s="472"/>
      <c r="S148" s="472"/>
      <c r="T148" s="472"/>
      <c r="U148" s="472"/>
      <c r="V148" s="472"/>
      <c r="W148" s="472"/>
      <c r="X148" s="472"/>
      <c r="Y148" s="472"/>
      <c r="Z148" s="472"/>
      <c r="AA148" s="472"/>
      <c r="AB148" s="472"/>
      <c r="AC148" s="472"/>
      <c r="AD148" s="472"/>
      <c r="AE148" s="472"/>
      <c r="AF148" s="472"/>
      <c r="AG148" s="472"/>
      <c r="AH148" s="472"/>
      <c r="AI148" s="472"/>
      <c r="AJ148" s="472"/>
      <c r="AK148" s="472"/>
      <c r="AL148" s="472"/>
      <c r="AM148" s="472"/>
      <c r="AN148" s="472"/>
      <c r="AO148" s="472"/>
      <c r="AP148" s="472"/>
      <c r="AQ148" s="472"/>
    </row>
    <row r="149" spans="1:43" ht="23" customHeight="1">
      <c r="A149" s="10">
        <v>7</v>
      </c>
      <c r="B149" s="120" t="s">
        <v>64</v>
      </c>
      <c r="C149" s="191"/>
      <c r="D149" s="177"/>
      <c r="E149" s="177"/>
      <c r="F149" s="192"/>
      <c r="G149" s="1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</row>
    <row r="150" spans="1:43" ht="23" customHeight="1">
      <c r="A150" s="6"/>
      <c r="B150" s="4"/>
      <c r="C150" s="191"/>
      <c r="D150" s="177"/>
      <c r="E150" s="177"/>
      <c r="F150" s="177"/>
      <c r="G150" s="1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</row>
    <row r="151" spans="1:43" ht="23" customHeight="1" thickBot="1">
      <c r="A151" s="1"/>
      <c r="B151" s="11" t="s">
        <v>14</v>
      </c>
      <c r="C151" s="11"/>
      <c r="D151" s="185"/>
      <c r="E151" s="185"/>
      <c r="F151" s="185"/>
      <c r="G151" s="1"/>
    </row>
    <row r="152" spans="1:43" ht="23" customHeight="1">
      <c r="A152" s="74"/>
      <c r="B152" s="153" t="s">
        <v>65</v>
      </c>
      <c r="C152" s="190"/>
      <c r="D152" s="193"/>
      <c r="E152" s="317">
        <v>0.15</v>
      </c>
      <c r="F152" s="317">
        <v>0.15</v>
      </c>
      <c r="G152" s="74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</row>
    <row r="153" spans="1:43" ht="23" customHeight="1">
      <c r="A153" s="74"/>
      <c r="B153" s="153" t="s">
        <v>67</v>
      </c>
      <c r="C153" s="190"/>
      <c r="D153" s="193"/>
      <c r="E153" s="317">
        <v>0.28000000000000003</v>
      </c>
      <c r="F153" s="340">
        <v>0.26500000000000001</v>
      </c>
      <c r="G153" s="74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</row>
    <row r="154" spans="1:43" ht="23" customHeight="1">
      <c r="A154" s="127"/>
      <c r="B154" s="128"/>
      <c r="C154" s="188"/>
      <c r="D154" s="188"/>
      <c r="E154" s="188"/>
      <c r="F154" s="188"/>
      <c r="G154" s="110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</row>
    <row r="155" spans="1:43" s="24" customFormat="1" ht="22" customHeight="1">
      <c r="A155" s="113"/>
      <c r="B155" s="355" t="s">
        <v>68</v>
      </c>
      <c r="C155" s="350"/>
      <c r="D155" s="260"/>
      <c r="E155" s="260">
        <f>IF(AND('CR Pôle Santé'!D24&gt;0,'CR Pôle Santé'!D24&gt;38120),'Produits &amp; Charges Pôle Santé'!$E152*38120,0)+IF(AND('CR Pôle Santé'!D24&gt;0,'CR Pôle Santé'!D24&lt;38120),'Produits &amp; Charges Pôle Santé'!$E152*'CR Pôle Santé'!D24,0)</f>
        <v>5718</v>
      </c>
      <c r="F155" s="269">
        <f>IF(AND('CR Pôle Santé'!E24&gt;0,'CR Pôle Santé'!E24&gt;38120),'Produits &amp; Charges Pôle Santé'!$E152*38120,0)+IF(AND('CR Pôle Santé'!E24&gt;0,'CR Pôle Santé'!E24&lt;38120),'Produits &amp; Charges Pôle Santé'!$E152*'CR Pôle Santé'!E24,0)</f>
        <v>5718</v>
      </c>
      <c r="G155" s="135"/>
      <c r="H155" s="405">
        <f>$D155/12</f>
        <v>0</v>
      </c>
      <c r="I155" s="364">
        <f t="shared" ref="I155:S156" si="253">$D155/12</f>
        <v>0</v>
      </c>
      <c r="J155" s="364">
        <f t="shared" si="253"/>
        <v>0</v>
      </c>
      <c r="K155" s="364">
        <f t="shared" si="253"/>
        <v>0</v>
      </c>
      <c r="L155" s="364">
        <f t="shared" si="253"/>
        <v>0</v>
      </c>
      <c r="M155" s="364">
        <f t="shared" si="253"/>
        <v>0</v>
      </c>
      <c r="N155" s="364">
        <f t="shared" si="253"/>
        <v>0</v>
      </c>
      <c r="O155" s="364">
        <f t="shared" si="253"/>
        <v>0</v>
      </c>
      <c r="P155" s="364">
        <f t="shared" si="253"/>
        <v>0</v>
      </c>
      <c r="Q155" s="364">
        <f t="shared" si="253"/>
        <v>0</v>
      </c>
      <c r="R155" s="364">
        <f t="shared" si="253"/>
        <v>0</v>
      </c>
      <c r="S155" s="364">
        <f t="shared" si="253"/>
        <v>0</v>
      </c>
      <c r="T155" s="405">
        <v>0</v>
      </c>
      <c r="U155" s="364">
        <v>0</v>
      </c>
      <c r="V155" s="364">
        <v>0</v>
      </c>
      <c r="W155" s="364">
        <v>0</v>
      </c>
      <c r="X155" s="260">
        <f>$E155/8</f>
        <v>714.75</v>
      </c>
      <c r="Y155" s="260">
        <f>$E155/8</f>
        <v>714.75</v>
      </c>
      <c r="Z155" s="260">
        <f t="shared" ref="Z155:AE156" si="254">$E155/8</f>
        <v>714.75</v>
      </c>
      <c r="AA155" s="260">
        <f t="shared" si="254"/>
        <v>714.75</v>
      </c>
      <c r="AB155" s="260">
        <f t="shared" si="254"/>
        <v>714.75</v>
      </c>
      <c r="AC155" s="260">
        <f t="shared" si="254"/>
        <v>714.75</v>
      </c>
      <c r="AD155" s="260">
        <f t="shared" si="254"/>
        <v>714.75</v>
      </c>
      <c r="AE155" s="260">
        <f t="shared" si="254"/>
        <v>714.75</v>
      </c>
      <c r="AF155" s="260">
        <f>$F155/12</f>
        <v>476.5</v>
      </c>
      <c r="AG155" s="260">
        <f t="shared" ref="AG155:AQ156" si="255">$F155/12</f>
        <v>476.5</v>
      </c>
      <c r="AH155" s="260">
        <f t="shared" si="255"/>
        <v>476.5</v>
      </c>
      <c r="AI155" s="260">
        <f t="shared" si="255"/>
        <v>476.5</v>
      </c>
      <c r="AJ155" s="260">
        <f t="shared" si="255"/>
        <v>476.5</v>
      </c>
      <c r="AK155" s="260">
        <f t="shared" si="255"/>
        <v>476.5</v>
      </c>
      <c r="AL155" s="260">
        <f t="shared" si="255"/>
        <v>476.5</v>
      </c>
      <c r="AM155" s="260">
        <f t="shared" si="255"/>
        <v>476.5</v>
      </c>
      <c r="AN155" s="260">
        <f t="shared" si="255"/>
        <v>476.5</v>
      </c>
      <c r="AO155" s="260">
        <f t="shared" si="255"/>
        <v>476.5</v>
      </c>
      <c r="AP155" s="260">
        <f t="shared" si="255"/>
        <v>476.5</v>
      </c>
      <c r="AQ155" s="269">
        <f t="shared" si="255"/>
        <v>476.5</v>
      </c>
    </row>
    <row r="156" spans="1:43" s="24" customFormat="1" ht="22" customHeight="1">
      <c r="A156" s="113"/>
      <c r="B156" s="356" t="s">
        <v>69</v>
      </c>
      <c r="C156" s="357"/>
      <c r="D156" s="140"/>
      <c r="E156" s="140">
        <f>IF('CR Pôle Santé'!D24&gt;38120,'Produits &amp; Charges Pôle Santé'!$E153*('CR Pôle Santé'!D24-38120),0)</f>
        <v>32173.465333333344</v>
      </c>
      <c r="F156" s="146">
        <f>IF('CR Pôle Santé'!E24&gt;38120,'Produits &amp; Charges Pôle Santé'!$E153*('CR Pôle Santé'!E24-38120),0)</f>
        <v>39351.032000000014</v>
      </c>
      <c r="G156" s="135"/>
      <c r="H156" s="406">
        <f>$D156/12</f>
        <v>0</v>
      </c>
      <c r="I156" s="367">
        <f t="shared" si="253"/>
        <v>0</v>
      </c>
      <c r="J156" s="367">
        <f t="shared" si="253"/>
        <v>0</v>
      </c>
      <c r="K156" s="367">
        <f t="shared" si="253"/>
        <v>0</v>
      </c>
      <c r="L156" s="367">
        <f t="shared" si="253"/>
        <v>0</v>
      </c>
      <c r="M156" s="367">
        <f t="shared" si="253"/>
        <v>0</v>
      </c>
      <c r="N156" s="367">
        <f t="shared" si="253"/>
        <v>0</v>
      </c>
      <c r="O156" s="367">
        <f t="shared" si="253"/>
        <v>0</v>
      </c>
      <c r="P156" s="367">
        <f t="shared" si="253"/>
        <v>0</v>
      </c>
      <c r="Q156" s="367">
        <f t="shared" si="253"/>
        <v>0</v>
      </c>
      <c r="R156" s="367">
        <f t="shared" si="253"/>
        <v>0</v>
      </c>
      <c r="S156" s="367">
        <f t="shared" si="253"/>
        <v>0</v>
      </c>
      <c r="T156" s="406">
        <v>0</v>
      </c>
      <c r="U156" s="367">
        <v>0</v>
      </c>
      <c r="V156" s="367">
        <v>0</v>
      </c>
      <c r="W156" s="367">
        <v>0</v>
      </c>
      <c r="X156" s="140">
        <f>$E156/8</f>
        <v>4021.6831666666681</v>
      </c>
      <c r="Y156" s="140">
        <f>$E156/8</f>
        <v>4021.6831666666681</v>
      </c>
      <c r="Z156" s="140">
        <f t="shared" si="254"/>
        <v>4021.6831666666681</v>
      </c>
      <c r="AA156" s="140">
        <f t="shared" si="254"/>
        <v>4021.6831666666681</v>
      </c>
      <c r="AB156" s="140">
        <f t="shared" si="254"/>
        <v>4021.6831666666681</v>
      </c>
      <c r="AC156" s="140">
        <f t="shared" si="254"/>
        <v>4021.6831666666681</v>
      </c>
      <c r="AD156" s="140">
        <f t="shared" si="254"/>
        <v>4021.6831666666681</v>
      </c>
      <c r="AE156" s="140">
        <f t="shared" si="254"/>
        <v>4021.6831666666681</v>
      </c>
      <c r="AF156" s="140">
        <f>$F156/12</f>
        <v>3279.2526666666677</v>
      </c>
      <c r="AG156" s="140">
        <f t="shared" si="255"/>
        <v>3279.2526666666677</v>
      </c>
      <c r="AH156" s="140">
        <f t="shared" si="255"/>
        <v>3279.2526666666677</v>
      </c>
      <c r="AI156" s="140">
        <f t="shared" si="255"/>
        <v>3279.2526666666677</v>
      </c>
      <c r="AJ156" s="140">
        <f t="shared" si="255"/>
        <v>3279.2526666666677</v>
      </c>
      <c r="AK156" s="140">
        <f t="shared" si="255"/>
        <v>3279.2526666666677</v>
      </c>
      <c r="AL156" s="140">
        <f t="shared" si="255"/>
        <v>3279.2526666666677</v>
      </c>
      <c r="AM156" s="140">
        <f t="shared" si="255"/>
        <v>3279.2526666666677</v>
      </c>
      <c r="AN156" s="140">
        <f t="shared" si="255"/>
        <v>3279.2526666666677</v>
      </c>
      <c r="AO156" s="140">
        <f t="shared" si="255"/>
        <v>3279.2526666666677</v>
      </c>
      <c r="AP156" s="140">
        <f t="shared" si="255"/>
        <v>3279.2526666666677</v>
      </c>
      <c r="AQ156" s="392">
        <f t="shared" si="255"/>
        <v>3279.2526666666677</v>
      </c>
    </row>
    <row r="157" spans="1:43" s="3" customFormat="1" ht="23" customHeight="1">
      <c r="A157" s="74"/>
      <c r="B157" s="235" t="s">
        <v>64</v>
      </c>
      <c r="C157" s="331"/>
      <c r="D157" s="279">
        <f>H157+I157+J157+K157+L157+M157+N157+O157+P157+Q157+R157+S157</f>
        <v>0</v>
      </c>
      <c r="E157" s="279">
        <f>T157+U157+V157+W157+X157+Y157+Z157+AA157+AB157+AC157+AD157+AE157</f>
        <v>37891.465333333348</v>
      </c>
      <c r="F157" s="300">
        <f>AF157+AG157+AH157+AI157+AJ157+AK157+AL157+AM157+AN157+AO157+AP157+AQ157</f>
        <v>45069.032000000014</v>
      </c>
      <c r="G157" s="117"/>
      <c r="H157" s="390">
        <f>SUM(H155:H156)</f>
        <v>0</v>
      </c>
      <c r="I157" s="280">
        <f t="shared" ref="I157:AQ157" si="256">SUM(I155:I156)</f>
        <v>0</v>
      </c>
      <c r="J157" s="280">
        <f t="shared" si="256"/>
        <v>0</v>
      </c>
      <c r="K157" s="280">
        <f t="shared" si="256"/>
        <v>0</v>
      </c>
      <c r="L157" s="280">
        <f t="shared" si="256"/>
        <v>0</v>
      </c>
      <c r="M157" s="280">
        <f t="shared" si="256"/>
        <v>0</v>
      </c>
      <c r="N157" s="280">
        <f t="shared" si="256"/>
        <v>0</v>
      </c>
      <c r="O157" s="280">
        <f t="shared" si="256"/>
        <v>0</v>
      </c>
      <c r="P157" s="280">
        <f t="shared" si="256"/>
        <v>0</v>
      </c>
      <c r="Q157" s="280">
        <f t="shared" si="256"/>
        <v>0</v>
      </c>
      <c r="R157" s="280">
        <f t="shared" si="256"/>
        <v>0</v>
      </c>
      <c r="S157" s="280">
        <f t="shared" si="256"/>
        <v>0</v>
      </c>
      <c r="T157" s="280">
        <f t="shared" si="256"/>
        <v>0</v>
      </c>
      <c r="U157" s="280">
        <f t="shared" si="256"/>
        <v>0</v>
      </c>
      <c r="V157" s="280">
        <f t="shared" si="256"/>
        <v>0</v>
      </c>
      <c r="W157" s="280">
        <f t="shared" si="256"/>
        <v>0</v>
      </c>
      <c r="X157" s="280">
        <f>SUM(X155:X156)</f>
        <v>4736.4331666666676</v>
      </c>
      <c r="Y157" s="280">
        <f t="shared" si="256"/>
        <v>4736.4331666666676</v>
      </c>
      <c r="Z157" s="280">
        <f t="shared" si="256"/>
        <v>4736.4331666666676</v>
      </c>
      <c r="AA157" s="280">
        <f t="shared" si="256"/>
        <v>4736.4331666666676</v>
      </c>
      <c r="AB157" s="280">
        <f t="shared" si="256"/>
        <v>4736.4331666666676</v>
      </c>
      <c r="AC157" s="280">
        <f t="shared" si="256"/>
        <v>4736.4331666666676</v>
      </c>
      <c r="AD157" s="280">
        <f t="shared" si="256"/>
        <v>4736.4331666666676</v>
      </c>
      <c r="AE157" s="280">
        <f t="shared" si="256"/>
        <v>4736.4331666666676</v>
      </c>
      <c r="AF157" s="280">
        <f t="shared" si="256"/>
        <v>3755.7526666666677</v>
      </c>
      <c r="AG157" s="280">
        <f t="shared" si="256"/>
        <v>3755.7526666666677</v>
      </c>
      <c r="AH157" s="280">
        <f t="shared" si="256"/>
        <v>3755.7526666666677</v>
      </c>
      <c r="AI157" s="280">
        <f t="shared" si="256"/>
        <v>3755.7526666666677</v>
      </c>
      <c r="AJ157" s="280">
        <f t="shared" si="256"/>
        <v>3755.7526666666677</v>
      </c>
      <c r="AK157" s="280">
        <f t="shared" si="256"/>
        <v>3755.7526666666677</v>
      </c>
      <c r="AL157" s="280">
        <f t="shared" si="256"/>
        <v>3755.7526666666677</v>
      </c>
      <c r="AM157" s="280">
        <f t="shared" si="256"/>
        <v>3755.7526666666677</v>
      </c>
      <c r="AN157" s="280">
        <f t="shared" si="256"/>
        <v>3755.7526666666677</v>
      </c>
      <c r="AO157" s="280">
        <f t="shared" si="256"/>
        <v>3755.7526666666677</v>
      </c>
      <c r="AP157" s="280">
        <f t="shared" si="256"/>
        <v>3755.7526666666677</v>
      </c>
      <c r="AQ157" s="322">
        <f t="shared" si="256"/>
        <v>3755.7526666666677</v>
      </c>
    </row>
    <row r="158" spans="1:43" s="52" customFormat="1" ht="23" customHeight="1">
      <c r="A158" s="118"/>
      <c r="B158" s="206" t="s">
        <v>90</v>
      </c>
      <c r="C158" s="54"/>
      <c r="D158" s="53" t="str">
        <f>IFERROR(D157/D$33,"-")</f>
        <v>-</v>
      </c>
      <c r="E158" s="53">
        <f>IFERROR(E157/E$33,"-")</f>
        <v>0.10564142225196094</v>
      </c>
      <c r="F158" s="55">
        <f>IFERROR(F157/F$33,"-")</f>
        <v>4.3365212789500535E-2</v>
      </c>
      <c r="G158" s="118"/>
      <c r="H158" s="53" t="str">
        <f t="shared" ref="H158:AQ158" si="257">IFERROR(H157/H$33,"-")</f>
        <v>-</v>
      </c>
      <c r="I158" s="53" t="str">
        <f t="shared" si="257"/>
        <v>-</v>
      </c>
      <c r="J158" s="53" t="str">
        <f t="shared" si="257"/>
        <v>-</v>
      </c>
      <c r="K158" s="53" t="str">
        <f t="shared" si="257"/>
        <v>-</v>
      </c>
      <c r="L158" s="53" t="str">
        <f t="shared" si="257"/>
        <v>-</v>
      </c>
      <c r="M158" s="53" t="str">
        <f t="shared" si="257"/>
        <v>-</v>
      </c>
      <c r="N158" s="53" t="str">
        <f t="shared" si="257"/>
        <v>-</v>
      </c>
      <c r="O158" s="53" t="str">
        <f t="shared" si="257"/>
        <v>-</v>
      </c>
      <c r="P158" s="53" t="str">
        <f t="shared" si="257"/>
        <v>-</v>
      </c>
      <c r="Q158" s="53" t="str">
        <f t="shared" si="257"/>
        <v>-</v>
      </c>
      <c r="R158" s="53" t="str">
        <f t="shared" si="257"/>
        <v>-</v>
      </c>
      <c r="S158" s="53" t="str">
        <f t="shared" si="257"/>
        <v>-</v>
      </c>
      <c r="T158" s="53" t="str">
        <f t="shared" si="257"/>
        <v>-</v>
      </c>
      <c r="U158" s="53" t="str">
        <f t="shared" si="257"/>
        <v>-</v>
      </c>
      <c r="V158" s="53" t="str">
        <f t="shared" si="257"/>
        <v>-</v>
      </c>
      <c r="W158" s="53" t="str">
        <f t="shared" si="257"/>
        <v>-</v>
      </c>
      <c r="X158" s="53">
        <f t="shared" si="257"/>
        <v>0.14008971211673077</v>
      </c>
      <c r="Y158" s="53">
        <f t="shared" si="257"/>
        <v>0.14008971211673077</v>
      </c>
      <c r="Z158" s="53">
        <f t="shared" si="257"/>
        <v>0.115073692095886</v>
      </c>
      <c r="AA158" s="53">
        <f t="shared" si="257"/>
        <v>0.115073692095886</v>
      </c>
      <c r="AB158" s="53">
        <f t="shared" si="257"/>
        <v>9.7638284202569939E-2</v>
      </c>
      <c r="AC158" s="53">
        <f t="shared" si="257"/>
        <v>9.7638284202569939E-2</v>
      </c>
      <c r="AD158" s="53">
        <f t="shared" si="257"/>
        <v>8.4791141544337048E-2</v>
      </c>
      <c r="AE158" s="53">
        <f t="shared" si="257"/>
        <v>8.4791141544337048E-2</v>
      </c>
      <c r="AF158" s="53">
        <f t="shared" si="257"/>
        <v>5.5542038844523328E-2</v>
      </c>
      <c r="AG158" s="53">
        <f t="shared" si="257"/>
        <v>5.5542038844523328E-2</v>
      </c>
      <c r="AH158" s="53">
        <f t="shared" si="257"/>
        <v>5.009674091858967E-2</v>
      </c>
      <c r="AI158" s="53">
        <f t="shared" si="257"/>
        <v>5.009674091858967E-2</v>
      </c>
      <c r="AJ158" s="53">
        <f t="shared" si="257"/>
        <v>4.5623817622287025E-2</v>
      </c>
      <c r="AK158" s="53">
        <f t="shared" si="257"/>
        <v>4.5623817622287025E-2</v>
      </c>
      <c r="AL158" s="53">
        <f t="shared" si="257"/>
        <v>4.1884160440132351E-2</v>
      </c>
      <c r="AM158" s="53">
        <f t="shared" si="257"/>
        <v>4.1884160440132351E-2</v>
      </c>
      <c r="AN158" s="53">
        <f t="shared" si="257"/>
        <v>3.8711117982546561E-2</v>
      </c>
      <c r="AO158" s="53">
        <f t="shared" si="257"/>
        <v>3.8711117982546561E-2</v>
      </c>
      <c r="AP158" s="53">
        <f t="shared" si="257"/>
        <v>3.5984982913353142E-2</v>
      </c>
      <c r="AQ158" s="55">
        <f t="shared" si="257"/>
        <v>3.3617549826948333E-2</v>
      </c>
    </row>
    <row r="159" spans="1:43" s="52" customFormat="1" ht="23" customHeight="1">
      <c r="A159" s="118"/>
      <c r="B159" s="123"/>
      <c r="C159" s="56"/>
      <c r="D159" s="56"/>
      <c r="E159" s="56"/>
      <c r="F159" s="56"/>
      <c r="G159" s="12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</row>
    <row r="160" spans="1:43" ht="24" thickBot="1"/>
    <row r="161" spans="1:48" s="3" customFormat="1" ht="25" customHeight="1" thickTop="1">
      <c r="A161" s="14" t="s">
        <v>54</v>
      </c>
      <c r="B161" s="175" t="s">
        <v>13</v>
      </c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5"/>
      <c r="AT161" s="175"/>
      <c r="AU161" s="175"/>
      <c r="AV161" s="175"/>
    </row>
    <row r="162" spans="1:48" s="3" customFormat="1" ht="23" customHeight="1">
      <c r="A162" s="6"/>
      <c r="B162" s="4"/>
      <c r="C162" s="27"/>
      <c r="D162" s="27"/>
      <c r="E162" s="27"/>
      <c r="F162" s="177"/>
      <c r="G162" s="177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  <c r="AA162" s="179"/>
      <c r="AB162" s="179"/>
      <c r="AC162" s="179"/>
      <c r="AD162" s="179"/>
      <c r="AE162" s="179"/>
      <c r="AF162" s="179"/>
      <c r="AG162" s="179"/>
      <c r="AH162" s="179"/>
      <c r="AI162" s="179"/>
      <c r="AJ162" s="179"/>
      <c r="AK162" s="179"/>
      <c r="AL162" s="179"/>
      <c r="AM162" s="179"/>
      <c r="AN162" s="179"/>
      <c r="AO162" s="179"/>
      <c r="AP162" s="179"/>
      <c r="AQ162" s="179"/>
      <c r="AR162" s="179"/>
      <c r="AS162" s="179"/>
      <c r="AT162" s="179"/>
      <c r="AU162" s="179"/>
    </row>
    <row r="163" spans="1:48" s="3" customFormat="1" ht="23" customHeight="1" thickBot="1">
      <c r="A163" s="1"/>
      <c r="B163" s="11" t="s">
        <v>14</v>
      </c>
      <c r="C163" s="11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</row>
    <row r="164" spans="1:48" s="3" customFormat="1" ht="23" customHeight="1">
      <c r="A164" s="74"/>
      <c r="B164" s="153" t="s">
        <v>281</v>
      </c>
      <c r="C164" s="113"/>
      <c r="D164" s="197"/>
      <c r="E164" s="197">
        <v>49873</v>
      </c>
      <c r="F164" s="197"/>
      <c r="G164" s="74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</row>
    <row r="165" spans="1:48" s="3" customFormat="1" ht="23" customHeight="1">
      <c r="A165" s="74"/>
      <c r="B165" s="153" t="s">
        <v>282</v>
      </c>
      <c r="C165" s="113"/>
      <c r="D165" s="197"/>
      <c r="E165" s="197">
        <v>23456</v>
      </c>
      <c r="F165" s="197"/>
      <c r="G165" s="74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</row>
    <row r="166" spans="1:48" s="3" customFormat="1" ht="23" customHeight="1">
      <c r="A166" s="74"/>
      <c r="B166" s="153" t="s">
        <v>283</v>
      </c>
      <c r="C166" s="113"/>
      <c r="D166" s="197"/>
      <c r="E166" s="197">
        <v>3000</v>
      </c>
      <c r="F166" s="197"/>
      <c r="G166" s="74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</row>
    <row r="167" spans="1:48" s="3" customFormat="1" ht="23" customHeight="1">
      <c r="A167" s="74"/>
      <c r="B167" s="153" t="s">
        <v>285</v>
      </c>
      <c r="C167" s="113"/>
      <c r="D167" s="197"/>
      <c r="E167" s="197">
        <v>8400</v>
      </c>
      <c r="F167" s="197"/>
      <c r="G167" s="74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</row>
    <row r="168" spans="1:48" s="3" customFormat="1" ht="17" customHeight="1">
      <c r="A168" s="6"/>
      <c r="B168" s="4"/>
      <c r="C168" s="27"/>
      <c r="D168" s="177"/>
      <c r="E168" s="177"/>
      <c r="F168" s="177"/>
      <c r="G168" s="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  <c r="AA168" s="179"/>
      <c r="AB168" s="179"/>
      <c r="AC168" s="179"/>
      <c r="AD168" s="179"/>
      <c r="AE168" s="179"/>
      <c r="AF168" s="179"/>
      <c r="AG168" s="179"/>
      <c r="AH168" s="179"/>
      <c r="AI168" s="179"/>
      <c r="AJ168" s="179"/>
      <c r="AK168" s="179"/>
      <c r="AL168" s="179"/>
      <c r="AM168" s="179"/>
      <c r="AN168" s="179"/>
      <c r="AO168" s="179"/>
      <c r="AP168" s="179"/>
      <c r="AQ168" s="179"/>
    </row>
    <row r="169" spans="1:48" s="24" customFormat="1" ht="22" customHeight="1">
      <c r="A169" s="113"/>
      <c r="B169" s="355" t="str">
        <f>B164</f>
        <v>Travaux d'installation</v>
      </c>
      <c r="C169" s="350"/>
      <c r="D169" s="260">
        <f>H169+I169+J169+K169+L169+M169+N169+O169+P169+Q169+R169+S169</f>
        <v>0</v>
      </c>
      <c r="E169" s="260">
        <f>T169+U169+V169+W169+X169+Y169+Z169+AA169+AB169+AC169+AD169+AE169</f>
        <v>49873</v>
      </c>
      <c r="F169" s="269">
        <f>AF169+AG169+AH169+AI169+AJ169+AK169+AL169+AM169+AN169+AO169+AP169+AQ169</f>
        <v>0</v>
      </c>
      <c r="G169" s="135"/>
      <c r="H169" s="405">
        <f t="shared" ref="H169:S169" si="258">$D164/12</f>
        <v>0</v>
      </c>
      <c r="I169" s="364">
        <f t="shared" si="258"/>
        <v>0</v>
      </c>
      <c r="J169" s="364">
        <f t="shared" si="258"/>
        <v>0</v>
      </c>
      <c r="K169" s="364">
        <f t="shared" si="258"/>
        <v>0</v>
      </c>
      <c r="L169" s="364">
        <f t="shared" si="258"/>
        <v>0</v>
      </c>
      <c r="M169" s="364">
        <f t="shared" si="258"/>
        <v>0</v>
      </c>
      <c r="N169" s="364">
        <f t="shared" si="258"/>
        <v>0</v>
      </c>
      <c r="O169" s="364">
        <f t="shared" si="258"/>
        <v>0</v>
      </c>
      <c r="P169" s="364">
        <f t="shared" si="258"/>
        <v>0</v>
      </c>
      <c r="Q169" s="364">
        <f t="shared" si="258"/>
        <v>0</v>
      </c>
      <c r="R169" s="364">
        <f t="shared" si="258"/>
        <v>0</v>
      </c>
      <c r="S169" s="364">
        <f t="shared" si="258"/>
        <v>0</v>
      </c>
      <c r="T169" s="405">
        <v>0</v>
      </c>
      <c r="U169" s="364">
        <v>0</v>
      </c>
      <c r="V169" s="260">
        <f>E164</f>
        <v>49873</v>
      </c>
      <c r="W169" s="260">
        <v>0</v>
      </c>
      <c r="X169" s="260">
        <v>0</v>
      </c>
      <c r="Y169" s="260">
        <v>0</v>
      </c>
      <c r="Z169" s="260">
        <v>0</v>
      </c>
      <c r="AA169" s="260">
        <v>0</v>
      </c>
      <c r="AB169" s="260">
        <v>0</v>
      </c>
      <c r="AC169" s="260">
        <v>0</v>
      </c>
      <c r="AD169" s="260">
        <v>0</v>
      </c>
      <c r="AE169" s="260">
        <v>0</v>
      </c>
      <c r="AF169" s="404">
        <v>0</v>
      </c>
      <c r="AG169" s="260">
        <v>0</v>
      </c>
      <c r="AH169" s="260">
        <v>0</v>
      </c>
      <c r="AI169" s="260">
        <v>0</v>
      </c>
      <c r="AJ169" s="260">
        <v>0</v>
      </c>
      <c r="AK169" s="260">
        <v>0</v>
      </c>
      <c r="AL169" s="260">
        <v>0</v>
      </c>
      <c r="AM169" s="260">
        <v>0</v>
      </c>
      <c r="AN169" s="260">
        <v>0</v>
      </c>
      <c r="AO169" s="260">
        <v>0</v>
      </c>
      <c r="AP169" s="260">
        <v>0</v>
      </c>
      <c r="AQ169" s="269">
        <v>0</v>
      </c>
    </row>
    <row r="170" spans="1:48" s="293" customFormat="1" ht="23" customHeight="1">
      <c r="A170" s="291"/>
      <c r="B170" s="343" t="str">
        <f>B165</f>
        <v>Climatisation / chauffage</v>
      </c>
      <c r="C170" s="344"/>
      <c r="D170" s="292">
        <f>H170+I170+J170+K170+L170+M170+N170+O170+P170+Q170+R170+S170</f>
        <v>0</v>
      </c>
      <c r="E170" s="292">
        <f>T170+U170+V170+W170+X170+Y170+Z170+AA170+AB170+AC170+AD170+AE170</f>
        <v>23456</v>
      </c>
      <c r="F170" s="321">
        <f>AF170+AG170+AH170+AI170+AJ170+AK170+AL170+AM170+AN170+AO170+AP170+AQ170</f>
        <v>0</v>
      </c>
      <c r="G170" s="291"/>
      <c r="H170" s="399">
        <f t="shared" ref="H170:S170" si="259">$D165/12</f>
        <v>0</v>
      </c>
      <c r="I170" s="365">
        <f t="shared" si="259"/>
        <v>0</v>
      </c>
      <c r="J170" s="365">
        <f t="shared" si="259"/>
        <v>0</v>
      </c>
      <c r="K170" s="365">
        <f t="shared" si="259"/>
        <v>0</v>
      </c>
      <c r="L170" s="365">
        <f t="shared" si="259"/>
        <v>0</v>
      </c>
      <c r="M170" s="365">
        <f t="shared" si="259"/>
        <v>0</v>
      </c>
      <c r="N170" s="365">
        <f t="shared" si="259"/>
        <v>0</v>
      </c>
      <c r="O170" s="365">
        <f t="shared" si="259"/>
        <v>0</v>
      </c>
      <c r="P170" s="365">
        <f t="shared" si="259"/>
        <v>0</v>
      </c>
      <c r="Q170" s="365">
        <f t="shared" si="259"/>
        <v>0</v>
      </c>
      <c r="R170" s="365">
        <f t="shared" si="259"/>
        <v>0</v>
      </c>
      <c r="S170" s="365">
        <f t="shared" si="259"/>
        <v>0</v>
      </c>
      <c r="T170" s="399">
        <v>0</v>
      </c>
      <c r="U170" s="365">
        <v>0</v>
      </c>
      <c r="V170" s="292">
        <f>E165</f>
        <v>23456</v>
      </c>
      <c r="W170" s="292">
        <v>0</v>
      </c>
      <c r="X170" s="292">
        <v>0</v>
      </c>
      <c r="Y170" s="292">
        <v>0</v>
      </c>
      <c r="Z170" s="292">
        <v>0</v>
      </c>
      <c r="AA170" s="292">
        <v>0</v>
      </c>
      <c r="AB170" s="292">
        <v>0</v>
      </c>
      <c r="AC170" s="292">
        <v>0</v>
      </c>
      <c r="AD170" s="292">
        <v>0</v>
      </c>
      <c r="AE170" s="292">
        <v>0</v>
      </c>
      <c r="AF170" s="401">
        <f>F165</f>
        <v>0</v>
      </c>
      <c r="AG170" s="292">
        <v>0</v>
      </c>
      <c r="AH170" s="292">
        <v>0</v>
      </c>
      <c r="AI170" s="292">
        <v>0</v>
      </c>
      <c r="AJ170" s="292">
        <v>0</v>
      </c>
      <c r="AK170" s="292">
        <v>0</v>
      </c>
      <c r="AL170" s="292">
        <v>0</v>
      </c>
      <c r="AM170" s="292">
        <v>0</v>
      </c>
      <c r="AN170" s="292">
        <v>0</v>
      </c>
      <c r="AO170" s="292">
        <v>0</v>
      </c>
      <c r="AP170" s="321">
        <v>0</v>
      </c>
      <c r="AQ170" s="321">
        <v>0</v>
      </c>
    </row>
    <row r="171" spans="1:48" s="293" customFormat="1" ht="23" customHeight="1">
      <c r="A171" s="291"/>
      <c r="B171" s="343" t="str">
        <f>B166</f>
        <v>Achats de mobilier</v>
      </c>
      <c r="C171" s="344"/>
      <c r="D171" s="292">
        <f>H171+I171+J171+K171+L171+M171+N171+O171+P171+Q171+R171+S171</f>
        <v>0</v>
      </c>
      <c r="E171" s="292">
        <f>T171+U171+V171+W171+X171+Y171+Z171+AA171+AB171+AC171+AD171+AE171</f>
        <v>3000</v>
      </c>
      <c r="F171" s="321">
        <f>AF171+AG171+AH171+AI171+AJ171+AK171+AL171+AM171+AN171+AO171+AP171+AQ171</f>
        <v>0</v>
      </c>
      <c r="G171" s="291"/>
      <c r="H171" s="399">
        <f t="shared" ref="H171:S172" si="260">$D166/12</f>
        <v>0</v>
      </c>
      <c r="I171" s="365">
        <f t="shared" si="260"/>
        <v>0</v>
      </c>
      <c r="J171" s="365">
        <f t="shared" si="260"/>
        <v>0</v>
      </c>
      <c r="K171" s="365">
        <f t="shared" si="260"/>
        <v>0</v>
      </c>
      <c r="L171" s="365">
        <f t="shared" si="260"/>
        <v>0</v>
      </c>
      <c r="M171" s="365">
        <f t="shared" si="260"/>
        <v>0</v>
      </c>
      <c r="N171" s="365">
        <f t="shared" si="260"/>
        <v>0</v>
      </c>
      <c r="O171" s="365">
        <f t="shared" si="260"/>
        <v>0</v>
      </c>
      <c r="P171" s="365">
        <f t="shared" si="260"/>
        <v>0</v>
      </c>
      <c r="Q171" s="365">
        <f t="shared" si="260"/>
        <v>0</v>
      </c>
      <c r="R171" s="365">
        <f t="shared" si="260"/>
        <v>0</v>
      </c>
      <c r="S171" s="365">
        <f t="shared" si="260"/>
        <v>0</v>
      </c>
      <c r="T171" s="399">
        <v>0</v>
      </c>
      <c r="U171" s="365">
        <v>0</v>
      </c>
      <c r="V171" s="471">
        <f>E166</f>
        <v>3000</v>
      </c>
      <c r="W171" s="292">
        <v>0</v>
      </c>
      <c r="X171" s="292">
        <v>0</v>
      </c>
      <c r="Y171" s="292">
        <v>0</v>
      </c>
      <c r="Z171" s="292">
        <v>0</v>
      </c>
      <c r="AA171" s="292">
        <v>0</v>
      </c>
      <c r="AB171" s="292">
        <v>0</v>
      </c>
      <c r="AC171" s="292">
        <v>0</v>
      </c>
      <c r="AD171" s="292">
        <v>0</v>
      </c>
      <c r="AE171" s="292">
        <v>0</v>
      </c>
      <c r="AF171" s="401">
        <f>F166</f>
        <v>0</v>
      </c>
      <c r="AG171" s="292">
        <v>0</v>
      </c>
      <c r="AH171" s="292">
        <v>0</v>
      </c>
      <c r="AI171" s="292">
        <v>0</v>
      </c>
      <c r="AJ171" s="292">
        <v>0</v>
      </c>
      <c r="AK171" s="292">
        <v>0</v>
      </c>
      <c r="AL171" s="292">
        <v>0</v>
      </c>
      <c r="AM171" s="292">
        <v>0</v>
      </c>
      <c r="AN171" s="292">
        <v>0</v>
      </c>
      <c r="AO171" s="292">
        <v>0</v>
      </c>
      <c r="AP171" s="292">
        <v>0</v>
      </c>
      <c r="AQ171" s="321">
        <v>0</v>
      </c>
    </row>
    <row r="172" spans="1:48" s="293" customFormat="1" ht="23" customHeight="1">
      <c r="A172" s="291"/>
      <c r="B172" s="343" t="str">
        <f>B167</f>
        <v>Dépôt de Garantie locaux</v>
      </c>
      <c r="C172" s="344"/>
      <c r="D172" s="292">
        <f>H172+I172+J172+K172+L172+M172+N172+O172+P172+Q172+R172+S172</f>
        <v>0</v>
      </c>
      <c r="E172" s="292">
        <f>T172+U172+V172+W172+X172+Y172+Z172+AA172+AB172+AC172+AD172+AE172</f>
        <v>8400</v>
      </c>
      <c r="F172" s="321">
        <f>AF172+AG172+AH172+AI172+AJ172+AK172+AL172+AM172+AN172+AO172+AP172+AQ172</f>
        <v>0</v>
      </c>
      <c r="G172" s="291"/>
      <c r="H172" s="399">
        <f t="shared" si="260"/>
        <v>0</v>
      </c>
      <c r="I172" s="365">
        <f t="shared" si="260"/>
        <v>0</v>
      </c>
      <c r="J172" s="365">
        <f t="shared" si="260"/>
        <v>0</v>
      </c>
      <c r="K172" s="365">
        <f t="shared" si="260"/>
        <v>0</v>
      </c>
      <c r="L172" s="365">
        <f t="shared" si="260"/>
        <v>0</v>
      </c>
      <c r="M172" s="365">
        <f t="shared" si="260"/>
        <v>0</v>
      </c>
      <c r="N172" s="365">
        <f t="shared" si="260"/>
        <v>0</v>
      </c>
      <c r="O172" s="365">
        <f t="shared" si="260"/>
        <v>0</v>
      </c>
      <c r="P172" s="365">
        <f t="shared" si="260"/>
        <v>0</v>
      </c>
      <c r="Q172" s="365">
        <f t="shared" si="260"/>
        <v>0</v>
      </c>
      <c r="R172" s="365">
        <f t="shared" si="260"/>
        <v>0</v>
      </c>
      <c r="S172" s="365">
        <f t="shared" si="260"/>
        <v>0</v>
      </c>
      <c r="T172" s="399">
        <v>0</v>
      </c>
      <c r="U172" s="365">
        <v>0</v>
      </c>
      <c r="V172" s="471">
        <f>E167</f>
        <v>8400</v>
      </c>
      <c r="W172" s="292">
        <v>0</v>
      </c>
      <c r="X172" s="292">
        <v>0</v>
      </c>
      <c r="Y172" s="292">
        <v>0</v>
      </c>
      <c r="Z172" s="292">
        <v>0</v>
      </c>
      <c r="AA172" s="292">
        <v>0</v>
      </c>
      <c r="AB172" s="292">
        <v>0</v>
      </c>
      <c r="AC172" s="292">
        <v>0</v>
      </c>
      <c r="AD172" s="292">
        <v>0</v>
      </c>
      <c r="AE172" s="292">
        <v>0</v>
      </c>
      <c r="AF172" s="401">
        <f>F167</f>
        <v>0</v>
      </c>
      <c r="AG172" s="292">
        <v>0</v>
      </c>
      <c r="AH172" s="292">
        <v>0</v>
      </c>
      <c r="AI172" s="292">
        <v>0</v>
      </c>
      <c r="AJ172" s="292">
        <v>0</v>
      </c>
      <c r="AK172" s="292">
        <v>0</v>
      </c>
      <c r="AL172" s="292">
        <v>0</v>
      </c>
      <c r="AM172" s="292">
        <v>0</v>
      </c>
      <c r="AN172" s="292">
        <v>0</v>
      </c>
      <c r="AO172" s="292">
        <v>0</v>
      </c>
      <c r="AP172" s="292">
        <v>0</v>
      </c>
      <c r="AQ172" s="321">
        <v>0</v>
      </c>
    </row>
    <row r="173" spans="1:48" s="3" customFormat="1" ht="23" customHeight="1">
      <c r="A173" s="74"/>
      <c r="B173" s="235" t="s">
        <v>32</v>
      </c>
      <c r="C173" s="331"/>
      <c r="D173" s="279">
        <f>H173+I173+J173+K173+L173+M173+N173+O173+P173+Q173+R173+S173</f>
        <v>0</v>
      </c>
      <c r="E173" s="279">
        <f>T173+U173+V173+W173+X173+Y173+Z173+AA173+AB173+AC173+AD173+AE173</f>
        <v>84729</v>
      </c>
      <c r="F173" s="300">
        <f>AF173+AG173+AH173+AI173+AJ173+AK173+AL173+AM173+AN173+AO173+AP173+AQ173</f>
        <v>0</v>
      </c>
      <c r="G173" s="117"/>
      <c r="H173" s="390">
        <f>SUM(H169:H172)</f>
        <v>0</v>
      </c>
      <c r="I173" s="280">
        <f t="shared" ref="I173:AQ173" si="261">SUM(I169:I172)</f>
        <v>0</v>
      </c>
      <c r="J173" s="280">
        <f t="shared" si="261"/>
        <v>0</v>
      </c>
      <c r="K173" s="280">
        <f t="shared" si="261"/>
        <v>0</v>
      </c>
      <c r="L173" s="280">
        <f t="shared" si="261"/>
        <v>0</v>
      </c>
      <c r="M173" s="280">
        <f t="shared" si="261"/>
        <v>0</v>
      </c>
      <c r="N173" s="280">
        <f t="shared" si="261"/>
        <v>0</v>
      </c>
      <c r="O173" s="280">
        <f t="shared" si="261"/>
        <v>0</v>
      </c>
      <c r="P173" s="280">
        <f t="shared" si="261"/>
        <v>0</v>
      </c>
      <c r="Q173" s="280">
        <f t="shared" si="261"/>
        <v>0</v>
      </c>
      <c r="R173" s="280">
        <f t="shared" si="261"/>
        <v>0</v>
      </c>
      <c r="S173" s="280">
        <f t="shared" si="261"/>
        <v>0</v>
      </c>
      <c r="T173" s="280">
        <f t="shared" si="261"/>
        <v>0</v>
      </c>
      <c r="U173" s="280">
        <f t="shared" si="261"/>
        <v>0</v>
      </c>
      <c r="V173" s="280">
        <f>SUM(V169:V172)</f>
        <v>84729</v>
      </c>
      <c r="W173" s="280">
        <f t="shared" si="261"/>
        <v>0</v>
      </c>
      <c r="X173" s="280">
        <f t="shared" si="261"/>
        <v>0</v>
      </c>
      <c r="Y173" s="280">
        <f t="shared" si="261"/>
        <v>0</v>
      </c>
      <c r="Z173" s="280">
        <f t="shared" si="261"/>
        <v>0</v>
      </c>
      <c r="AA173" s="280">
        <f t="shared" si="261"/>
        <v>0</v>
      </c>
      <c r="AB173" s="280">
        <f t="shared" si="261"/>
        <v>0</v>
      </c>
      <c r="AC173" s="280">
        <f t="shared" si="261"/>
        <v>0</v>
      </c>
      <c r="AD173" s="280">
        <f t="shared" si="261"/>
        <v>0</v>
      </c>
      <c r="AE173" s="280">
        <f t="shared" si="261"/>
        <v>0</v>
      </c>
      <c r="AF173" s="280">
        <f t="shared" si="261"/>
        <v>0</v>
      </c>
      <c r="AG173" s="280">
        <f t="shared" si="261"/>
        <v>0</v>
      </c>
      <c r="AH173" s="280">
        <f t="shared" si="261"/>
        <v>0</v>
      </c>
      <c r="AI173" s="280">
        <f t="shared" si="261"/>
        <v>0</v>
      </c>
      <c r="AJ173" s="280">
        <f t="shared" si="261"/>
        <v>0</v>
      </c>
      <c r="AK173" s="280">
        <f t="shared" si="261"/>
        <v>0</v>
      </c>
      <c r="AL173" s="280">
        <f t="shared" si="261"/>
        <v>0</v>
      </c>
      <c r="AM173" s="280">
        <f t="shared" si="261"/>
        <v>0</v>
      </c>
      <c r="AN173" s="280">
        <f t="shared" si="261"/>
        <v>0</v>
      </c>
      <c r="AO173" s="280">
        <f t="shared" si="261"/>
        <v>0</v>
      </c>
      <c r="AP173" s="280">
        <f t="shared" si="261"/>
        <v>0</v>
      </c>
      <c r="AQ173" s="322">
        <f t="shared" si="261"/>
        <v>0</v>
      </c>
    </row>
    <row r="174" spans="1:48" s="52" customFormat="1" ht="23" customHeight="1">
      <c r="A174" s="118"/>
      <c r="B174" s="206" t="s">
        <v>90</v>
      </c>
      <c r="C174" s="54"/>
      <c r="D174" s="53" t="str">
        <f>IFERROR(D173/D$33,"-")</f>
        <v>-</v>
      </c>
      <c r="E174" s="53">
        <f>IFERROR(E173/E$33,"-")</f>
        <v>0.23622448979591837</v>
      </c>
      <c r="F174" s="55">
        <f>IFERROR(F173/F$33,"-")</f>
        <v>0</v>
      </c>
      <c r="G174" s="118"/>
      <c r="H174" s="325"/>
      <c r="I174" s="325"/>
      <c r="J174" s="325"/>
      <c r="K174" s="325"/>
      <c r="L174" s="325"/>
      <c r="M174" s="325"/>
      <c r="N174" s="325"/>
      <c r="O174" s="325"/>
      <c r="P174" s="325"/>
      <c r="Q174" s="325"/>
      <c r="R174" s="325"/>
      <c r="S174" s="325"/>
      <c r="T174" s="325"/>
      <c r="U174" s="325"/>
      <c r="V174" s="325"/>
      <c r="W174" s="325"/>
      <c r="X174" s="325"/>
      <c r="Y174" s="325"/>
      <c r="Z174" s="325"/>
      <c r="AA174" s="325"/>
      <c r="AB174" s="325"/>
      <c r="AC174" s="325"/>
      <c r="AD174" s="325"/>
      <c r="AE174" s="325"/>
      <c r="AF174" s="325"/>
      <c r="AG174" s="325"/>
      <c r="AH174" s="325"/>
      <c r="AI174" s="325"/>
      <c r="AJ174" s="325"/>
      <c r="AK174" s="325"/>
      <c r="AL174" s="325"/>
      <c r="AM174" s="325"/>
      <c r="AN174" s="325"/>
      <c r="AO174" s="325"/>
      <c r="AP174" s="325"/>
      <c r="AQ174" s="325"/>
    </row>
    <row r="175" spans="1:48" ht="23">
      <c r="AQ175" s="45"/>
    </row>
    <row r="176" spans="1:48" ht="24" thickBot="1"/>
    <row r="177" spans="1:55" s="3" customFormat="1" ht="25" customHeight="1" thickTop="1">
      <c r="A177" s="14" t="s">
        <v>35</v>
      </c>
      <c r="B177" s="175" t="s">
        <v>104</v>
      </c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5"/>
      <c r="AS177" s="175"/>
      <c r="AT177" s="175"/>
      <c r="AU177" s="175"/>
    </row>
    <row r="178" spans="1:55" ht="23">
      <c r="AP178" s="45"/>
      <c r="AQ178" s="45"/>
    </row>
    <row r="179" spans="1:55" ht="23" customHeight="1">
      <c r="A179" s="10">
        <v>1</v>
      </c>
      <c r="B179" s="120" t="s">
        <v>56</v>
      </c>
      <c r="C179" s="191"/>
      <c r="D179" s="177"/>
      <c r="E179" s="177"/>
      <c r="F179" s="192"/>
      <c r="G179" s="1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  <c r="AA179" s="179"/>
      <c r="AB179" s="179"/>
      <c r="AC179" s="179"/>
      <c r="AD179" s="179"/>
      <c r="AE179" s="179"/>
      <c r="AF179" s="179"/>
      <c r="AG179" s="179"/>
      <c r="AH179" s="179"/>
      <c r="AI179" s="179"/>
      <c r="AJ179" s="179"/>
      <c r="AK179" s="179"/>
      <c r="AL179" s="179"/>
      <c r="AM179" s="179"/>
      <c r="AN179" s="179"/>
      <c r="AO179" s="179"/>
      <c r="AP179" s="179"/>
      <c r="AQ179" s="179"/>
    </row>
    <row r="180" spans="1:55" s="3" customFormat="1" ht="23" customHeight="1">
      <c r="A180" s="6"/>
      <c r="B180" s="4"/>
      <c r="C180" s="27"/>
      <c r="D180" s="177"/>
      <c r="E180" s="177"/>
      <c r="F180" s="177"/>
      <c r="G180" s="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  <c r="AA180" s="179"/>
      <c r="AB180" s="179"/>
      <c r="AC180" s="179"/>
      <c r="AD180" s="179"/>
      <c r="AE180" s="179"/>
      <c r="AF180" s="179"/>
      <c r="AG180" s="179"/>
      <c r="AH180" s="179"/>
      <c r="AI180" s="179"/>
      <c r="AJ180" s="179"/>
      <c r="AK180" s="179"/>
      <c r="AL180" s="179"/>
      <c r="AM180" s="179"/>
      <c r="AN180" s="179"/>
      <c r="AO180" s="179"/>
      <c r="AP180" s="179"/>
      <c r="AQ180" s="179"/>
    </row>
    <row r="181" spans="1:55" s="3" customFormat="1" ht="23" customHeight="1" thickBot="1">
      <c r="A181" s="1"/>
      <c r="B181" s="11" t="s">
        <v>14</v>
      </c>
      <c r="C181" s="11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</row>
    <row r="182" spans="1:55" s="3" customFormat="1" ht="25" customHeight="1">
      <c r="B182" s="153" t="s">
        <v>45</v>
      </c>
      <c r="C182" s="143">
        <v>60</v>
      </c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/>
      <c r="AF182" s="139"/>
      <c r="AG182" s="139"/>
      <c r="AH182" s="139"/>
      <c r="AI182" s="139"/>
      <c r="AJ182" s="139"/>
      <c r="AK182" s="139"/>
      <c r="AL182" s="139"/>
      <c r="AM182" s="139"/>
      <c r="AN182" s="139"/>
      <c r="AO182" s="139"/>
      <c r="AP182" s="139"/>
      <c r="AQ182" s="139"/>
      <c r="AR182" s="139"/>
      <c r="AS182" s="145"/>
      <c r="AT182" s="145"/>
      <c r="AU182" s="145"/>
      <c r="AV182" s="145"/>
      <c r="AW182" s="22"/>
      <c r="AX182" s="22"/>
    </row>
    <row r="183" spans="1:55" s="3" customFormat="1" ht="15" customHeight="1">
      <c r="A183" s="6"/>
      <c r="B183" s="4"/>
      <c r="C183" s="27"/>
      <c r="D183" s="177"/>
      <c r="E183" s="177"/>
      <c r="F183" s="177"/>
      <c r="G183" s="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  <c r="AA183" s="179"/>
      <c r="AB183" s="179"/>
      <c r="AC183" s="179"/>
      <c r="AD183" s="179"/>
      <c r="AE183" s="179"/>
      <c r="AF183" s="179"/>
      <c r="AG183" s="179"/>
      <c r="AH183" s="179"/>
      <c r="AI183" s="179"/>
      <c r="AJ183" s="179"/>
      <c r="AK183" s="179"/>
      <c r="AL183" s="179"/>
      <c r="AM183" s="179"/>
      <c r="AN183" s="179"/>
      <c r="AO183" s="179"/>
      <c r="AP183" s="179"/>
      <c r="AQ183" s="179"/>
    </row>
    <row r="184" spans="1:55" s="24" customFormat="1" ht="25" customHeight="1">
      <c r="B184" s="294" t="s">
        <v>176</v>
      </c>
      <c r="C184" s="295"/>
      <c r="D184" s="296"/>
      <c r="E184" s="296">
        <f>T184+U184+V184+W184+X184+Y184+Z184+AA184+AB184+AC184+AD184+AE184</f>
        <v>12721.499999999998</v>
      </c>
      <c r="F184" s="326">
        <f>AF184+AG184+AH184+AI184+AJ184+AK184+AL184+AM184+AN184+AO184+AP184+AQ184</f>
        <v>15265.799999999997</v>
      </c>
      <c r="G184" s="147"/>
      <c r="H184" s="198"/>
      <c r="I184" s="296"/>
      <c r="J184" s="296"/>
      <c r="K184" s="296"/>
      <c r="L184" s="296"/>
      <c r="M184" s="296"/>
      <c r="N184" s="296"/>
      <c r="O184" s="296"/>
      <c r="P184" s="296"/>
      <c r="Q184" s="296"/>
      <c r="R184" s="296"/>
      <c r="S184" s="296"/>
      <c r="T184" s="198">
        <v>0</v>
      </c>
      <c r="U184" s="296">
        <v>0</v>
      </c>
      <c r="V184" s="296">
        <f t="shared" ref="V184:AQ184" si="262">($E173-$E172)/$C182</f>
        <v>1272.1500000000001</v>
      </c>
      <c r="W184" s="296">
        <f t="shared" si="262"/>
        <v>1272.1500000000001</v>
      </c>
      <c r="X184" s="296">
        <f t="shared" si="262"/>
        <v>1272.1500000000001</v>
      </c>
      <c r="Y184" s="296">
        <f t="shared" si="262"/>
        <v>1272.1500000000001</v>
      </c>
      <c r="Z184" s="296">
        <f t="shared" si="262"/>
        <v>1272.1500000000001</v>
      </c>
      <c r="AA184" s="296">
        <f t="shared" si="262"/>
        <v>1272.1500000000001</v>
      </c>
      <c r="AB184" s="296">
        <f t="shared" si="262"/>
        <v>1272.1500000000001</v>
      </c>
      <c r="AC184" s="296">
        <f t="shared" si="262"/>
        <v>1272.1500000000001</v>
      </c>
      <c r="AD184" s="296">
        <f t="shared" si="262"/>
        <v>1272.1500000000001</v>
      </c>
      <c r="AE184" s="296">
        <f t="shared" si="262"/>
        <v>1272.1500000000001</v>
      </c>
      <c r="AF184" s="198">
        <f t="shared" si="262"/>
        <v>1272.1500000000001</v>
      </c>
      <c r="AG184" s="296">
        <f t="shared" si="262"/>
        <v>1272.1500000000001</v>
      </c>
      <c r="AH184" s="296">
        <f t="shared" si="262"/>
        <v>1272.1500000000001</v>
      </c>
      <c r="AI184" s="296">
        <f t="shared" si="262"/>
        <v>1272.1500000000001</v>
      </c>
      <c r="AJ184" s="296">
        <f t="shared" si="262"/>
        <v>1272.1500000000001</v>
      </c>
      <c r="AK184" s="296">
        <f t="shared" si="262"/>
        <v>1272.1500000000001</v>
      </c>
      <c r="AL184" s="296">
        <f t="shared" si="262"/>
        <v>1272.1500000000001</v>
      </c>
      <c r="AM184" s="296">
        <f t="shared" si="262"/>
        <v>1272.1500000000001</v>
      </c>
      <c r="AN184" s="296">
        <f t="shared" si="262"/>
        <v>1272.1500000000001</v>
      </c>
      <c r="AO184" s="296">
        <f t="shared" si="262"/>
        <v>1272.1500000000001</v>
      </c>
      <c r="AP184" s="296">
        <f t="shared" si="262"/>
        <v>1272.1500000000001</v>
      </c>
      <c r="AQ184" s="326">
        <f t="shared" si="262"/>
        <v>1272.1500000000001</v>
      </c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46"/>
      <c r="BC184" s="46"/>
    </row>
    <row r="185" spans="1:55" s="3" customFormat="1" ht="23" customHeight="1">
      <c r="A185" s="6"/>
      <c r="B185" s="4"/>
      <c r="C185" s="27"/>
      <c r="D185" s="177"/>
      <c r="E185" s="177"/>
      <c r="F185" s="177"/>
      <c r="G185" s="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  <c r="AA185" s="179"/>
      <c r="AB185" s="179"/>
      <c r="AC185" s="179"/>
      <c r="AD185" s="179"/>
      <c r="AE185" s="179"/>
      <c r="AF185" s="179"/>
      <c r="AG185" s="179"/>
      <c r="AH185" s="179"/>
      <c r="AI185" s="179"/>
      <c r="AJ185" s="179"/>
      <c r="AK185" s="179"/>
      <c r="AL185" s="179"/>
      <c r="AM185" s="179"/>
      <c r="AN185" s="179"/>
      <c r="AO185" s="179"/>
      <c r="AP185" s="179"/>
      <c r="AQ185" s="179"/>
    </row>
    <row r="186" spans="1:55" ht="23" customHeight="1">
      <c r="A186" s="10">
        <v>2</v>
      </c>
      <c r="B186" s="120" t="s">
        <v>62</v>
      </c>
      <c r="C186" s="191"/>
      <c r="D186" s="177"/>
      <c r="E186" s="177"/>
      <c r="F186" s="192"/>
      <c r="G186" s="1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  <c r="AA186" s="179"/>
      <c r="AB186" s="179"/>
      <c r="AC186" s="179"/>
      <c r="AD186" s="179"/>
      <c r="AE186" s="179"/>
      <c r="AF186" s="179"/>
      <c r="AG186" s="179"/>
      <c r="AH186" s="179"/>
      <c r="AI186" s="179"/>
      <c r="AJ186" s="179"/>
      <c r="AK186" s="179"/>
      <c r="AL186" s="179"/>
      <c r="AM186" s="179"/>
      <c r="AN186" s="179"/>
      <c r="AO186" s="179"/>
      <c r="AP186" s="179"/>
      <c r="AQ186" s="179"/>
    </row>
    <row r="187" spans="1:55" s="3" customFormat="1" ht="23" customHeight="1">
      <c r="A187" s="6"/>
      <c r="B187" s="4"/>
      <c r="C187" s="27"/>
      <c r="D187" s="177"/>
      <c r="E187" s="177"/>
      <c r="F187" s="177"/>
      <c r="G187" s="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  <c r="AA187" s="179"/>
      <c r="AB187" s="179"/>
      <c r="AC187" s="179"/>
      <c r="AD187" s="179"/>
      <c r="AE187" s="179"/>
      <c r="AF187" s="179"/>
      <c r="AG187" s="179"/>
      <c r="AH187" s="179"/>
      <c r="AI187" s="179"/>
      <c r="AJ187" s="179"/>
      <c r="AK187" s="179"/>
      <c r="AL187" s="179"/>
      <c r="AM187" s="179"/>
      <c r="AN187" s="179"/>
      <c r="AO187" s="179"/>
      <c r="AP187" s="179"/>
      <c r="AQ187" s="179"/>
    </row>
    <row r="188" spans="1:55" s="3" customFormat="1" ht="23" customHeight="1" thickBot="1">
      <c r="A188" s="1"/>
      <c r="B188" s="11" t="s">
        <v>14</v>
      </c>
      <c r="C188" s="11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</row>
    <row r="189" spans="1:55" s="3" customFormat="1" ht="25" customHeight="1">
      <c r="B189" s="153" t="s">
        <v>45</v>
      </c>
      <c r="C189" s="143">
        <v>60</v>
      </c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  <c r="AC189" s="139"/>
      <c r="AD189" s="139"/>
      <c r="AE189" s="139"/>
      <c r="AF189" s="139"/>
      <c r="AG189" s="139"/>
      <c r="AH189" s="139"/>
      <c r="AI189" s="139"/>
      <c r="AJ189" s="139"/>
      <c r="AK189" s="139"/>
      <c r="AL189" s="139"/>
      <c r="AM189" s="139"/>
      <c r="AN189" s="139"/>
      <c r="AO189" s="139"/>
      <c r="AP189" s="139"/>
      <c r="AQ189" s="139"/>
      <c r="AR189" s="139"/>
      <c r="AS189" s="145"/>
      <c r="AT189" s="145"/>
      <c r="AU189" s="145"/>
      <c r="AV189" s="145"/>
      <c r="AW189" s="22"/>
      <c r="AX189" s="22"/>
    </row>
    <row r="190" spans="1:55" s="3" customFormat="1" ht="15" customHeight="1">
      <c r="A190" s="6"/>
      <c r="B190" s="4"/>
      <c r="C190" s="27"/>
      <c r="D190" s="177"/>
      <c r="E190" s="177"/>
      <c r="F190" s="177"/>
      <c r="G190" s="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  <c r="AA190" s="179"/>
      <c r="AB190" s="179"/>
      <c r="AC190" s="179"/>
      <c r="AD190" s="179"/>
      <c r="AE190" s="179"/>
      <c r="AF190" s="179"/>
      <c r="AG190" s="179"/>
      <c r="AH190" s="179"/>
      <c r="AI190" s="179"/>
      <c r="AJ190" s="179"/>
      <c r="AK190" s="179"/>
      <c r="AL190" s="179"/>
      <c r="AM190" s="179"/>
      <c r="AN190" s="179"/>
      <c r="AO190" s="179"/>
      <c r="AP190" s="179"/>
      <c r="AQ190" s="179"/>
    </row>
    <row r="191" spans="1:55" s="24" customFormat="1" ht="25" customHeight="1">
      <c r="B191" s="294" t="s">
        <v>175</v>
      </c>
      <c r="C191" s="295"/>
      <c r="D191" s="296"/>
      <c r="E191" s="296"/>
      <c r="F191" s="326">
        <f>AF191+AG191+AH191+AI191+AJ191+AK191+AL191+AM191+AN191+AO191+AP191+AQ191</f>
        <v>0</v>
      </c>
      <c r="G191" s="147"/>
      <c r="H191" s="198"/>
      <c r="I191" s="296"/>
      <c r="J191" s="296"/>
      <c r="K191" s="296"/>
      <c r="L191" s="296"/>
      <c r="M191" s="296"/>
      <c r="N191" s="296"/>
      <c r="O191" s="296"/>
      <c r="P191" s="296"/>
      <c r="Q191" s="296"/>
      <c r="R191" s="296"/>
      <c r="S191" s="296"/>
      <c r="T191" s="198"/>
      <c r="U191" s="296"/>
      <c r="V191" s="296"/>
      <c r="W191" s="296"/>
      <c r="X191" s="296"/>
      <c r="Y191" s="296"/>
      <c r="Z191" s="296"/>
      <c r="AA191" s="296"/>
      <c r="AB191" s="296"/>
      <c r="AC191" s="296"/>
      <c r="AD191" s="296"/>
      <c r="AE191" s="296"/>
      <c r="AF191" s="198">
        <f>$F173/$C189</f>
        <v>0</v>
      </c>
      <c r="AG191" s="296">
        <f>$F173/$C189</f>
        <v>0</v>
      </c>
      <c r="AH191" s="296">
        <f t="shared" ref="AH191:AQ191" si="263">$F173/$C189</f>
        <v>0</v>
      </c>
      <c r="AI191" s="296">
        <f t="shared" si="263"/>
        <v>0</v>
      </c>
      <c r="AJ191" s="296">
        <f t="shared" si="263"/>
        <v>0</v>
      </c>
      <c r="AK191" s="296">
        <f t="shared" si="263"/>
        <v>0</v>
      </c>
      <c r="AL191" s="296">
        <f t="shared" si="263"/>
        <v>0</v>
      </c>
      <c r="AM191" s="296">
        <f t="shared" si="263"/>
        <v>0</v>
      </c>
      <c r="AN191" s="296">
        <f t="shared" si="263"/>
        <v>0</v>
      </c>
      <c r="AO191" s="296">
        <f t="shared" si="263"/>
        <v>0</v>
      </c>
      <c r="AP191" s="296">
        <f t="shared" si="263"/>
        <v>0</v>
      </c>
      <c r="AQ191" s="326">
        <f t="shared" si="263"/>
        <v>0</v>
      </c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46"/>
      <c r="BC191" s="46"/>
    </row>
    <row r="192" spans="1:55" s="3" customFormat="1" ht="23" customHeight="1">
      <c r="A192" s="6"/>
      <c r="B192" s="4"/>
      <c r="C192" s="27"/>
      <c r="D192" s="177"/>
      <c r="E192" s="177"/>
      <c r="F192" s="177"/>
      <c r="G192" s="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  <c r="AA192" s="179"/>
      <c r="AB192" s="179"/>
      <c r="AC192" s="179"/>
      <c r="AD192" s="179"/>
      <c r="AE192" s="179"/>
      <c r="AF192" s="179"/>
      <c r="AG192" s="179"/>
      <c r="AH192" s="179"/>
      <c r="AI192" s="179"/>
      <c r="AJ192" s="179"/>
      <c r="AK192" s="179"/>
      <c r="AL192" s="179"/>
      <c r="AM192" s="179"/>
      <c r="AN192" s="179"/>
      <c r="AO192" s="179"/>
      <c r="AP192" s="179"/>
      <c r="AQ192" s="179"/>
    </row>
    <row r="193" spans="1:43" s="3" customFormat="1" ht="23" customHeight="1">
      <c r="A193" s="6"/>
      <c r="B193" s="4"/>
      <c r="C193" s="27"/>
      <c r="D193" s="177"/>
      <c r="E193" s="177"/>
      <c r="F193" s="177"/>
      <c r="G193" s="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179"/>
      <c r="AL193" s="179"/>
      <c r="AM193" s="179"/>
      <c r="AN193" s="179"/>
      <c r="AO193" s="179"/>
      <c r="AP193" s="179"/>
      <c r="AQ193" s="179"/>
    </row>
    <row r="194" spans="1:43" s="3" customFormat="1" ht="23" customHeight="1">
      <c r="A194" s="74"/>
      <c r="B194" s="235" t="s">
        <v>57</v>
      </c>
      <c r="C194" s="331"/>
      <c r="D194" s="279">
        <f>H194+I194+J194+K194+L194+M194+N194+O194+P194+Q194+R194+S194</f>
        <v>0</v>
      </c>
      <c r="E194" s="279">
        <f>T194+U194+V194+W194+X194+Y194+Z194+AA194+AB194+AC194+AD194+AE194</f>
        <v>12721.499999999998</v>
      </c>
      <c r="F194" s="300">
        <f>AF194+AG194+AH194+AI194+AJ194+AK194+AL194+AM194+AN194+AO194+AP194+AQ194</f>
        <v>15265.799999999997</v>
      </c>
      <c r="G194" s="117"/>
      <c r="H194" s="280">
        <f>H184+H191</f>
        <v>0</v>
      </c>
      <c r="I194" s="280">
        <f t="shared" ref="I194:AQ194" si="264">I184+I191</f>
        <v>0</v>
      </c>
      <c r="J194" s="280">
        <f t="shared" si="264"/>
        <v>0</v>
      </c>
      <c r="K194" s="280">
        <f t="shared" si="264"/>
        <v>0</v>
      </c>
      <c r="L194" s="280">
        <f t="shared" si="264"/>
        <v>0</v>
      </c>
      <c r="M194" s="280">
        <f t="shared" si="264"/>
        <v>0</v>
      </c>
      <c r="N194" s="280">
        <f t="shared" si="264"/>
        <v>0</v>
      </c>
      <c r="O194" s="280">
        <f t="shared" si="264"/>
        <v>0</v>
      </c>
      <c r="P194" s="280">
        <f t="shared" si="264"/>
        <v>0</v>
      </c>
      <c r="Q194" s="280">
        <f t="shared" si="264"/>
        <v>0</v>
      </c>
      <c r="R194" s="280">
        <f t="shared" si="264"/>
        <v>0</v>
      </c>
      <c r="S194" s="280">
        <f t="shared" si="264"/>
        <v>0</v>
      </c>
      <c r="T194" s="280">
        <f>T184+T191</f>
        <v>0</v>
      </c>
      <c r="U194" s="280">
        <f t="shared" si="264"/>
        <v>0</v>
      </c>
      <c r="V194" s="280">
        <f t="shared" si="264"/>
        <v>1272.1500000000001</v>
      </c>
      <c r="W194" s="280">
        <f t="shared" si="264"/>
        <v>1272.1500000000001</v>
      </c>
      <c r="X194" s="280">
        <f t="shared" si="264"/>
        <v>1272.1500000000001</v>
      </c>
      <c r="Y194" s="280">
        <f t="shared" si="264"/>
        <v>1272.1500000000001</v>
      </c>
      <c r="Z194" s="280">
        <f t="shared" si="264"/>
        <v>1272.1500000000001</v>
      </c>
      <c r="AA194" s="280">
        <f t="shared" si="264"/>
        <v>1272.1500000000001</v>
      </c>
      <c r="AB194" s="280">
        <f t="shared" si="264"/>
        <v>1272.1500000000001</v>
      </c>
      <c r="AC194" s="280">
        <f t="shared" si="264"/>
        <v>1272.1500000000001</v>
      </c>
      <c r="AD194" s="280">
        <f t="shared" si="264"/>
        <v>1272.1500000000001</v>
      </c>
      <c r="AE194" s="280">
        <f t="shared" si="264"/>
        <v>1272.1500000000001</v>
      </c>
      <c r="AF194" s="280">
        <f t="shared" si="264"/>
        <v>1272.1500000000001</v>
      </c>
      <c r="AG194" s="280">
        <f t="shared" si="264"/>
        <v>1272.1500000000001</v>
      </c>
      <c r="AH194" s="280">
        <f t="shared" si="264"/>
        <v>1272.1500000000001</v>
      </c>
      <c r="AI194" s="280">
        <f t="shared" si="264"/>
        <v>1272.1500000000001</v>
      </c>
      <c r="AJ194" s="280">
        <f t="shared" si="264"/>
        <v>1272.1500000000001</v>
      </c>
      <c r="AK194" s="280">
        <f t="shared" si="264"/>
        <v>1272.1500000000001</v>
      </c>
      <c r="AL194" s="280">
        <f t="shared" si="264"/>
        <v>1272.1500000000001</v>
      </c>
      <c r="AM194" s="280">
        <f t="shared" si="264"/>
        <v>1272.1500000000001</v>
      </c>
      <c r="AN194" s="280">
        <f t="shared" si="264"/>
        <v>1272.1500000000001</v>
      </c>
      <c r="AO194" s="280">
        <f t="shared" si="264"/>
        <v>1272.1500000000001</v>
      </c>
      <c r="AP194" s="280">
        <f t="shared" si="264"/>
        <v>1272.1500000000001</v>
      </c>
      <c r="AQ194" s="322">
        <f t="shared" si="264"/>
        <v>1272.1500000000001</v>
      </c>
    </row>
    <row r="195" spans="1:43" s="52" customFormat="1" ht="23" customHeight="1">
      <c r="A195" s="118"/>
      <c r="B195" s="206" t="s">
        <v>90</v>
      </c>
      <c r="C195" s="54"/>
      <c r="D195" s="53" t="str">
        <f>IFERROR(D194/D$33,"-")</f>
        <v>-</v>
      </c>
      <c r="E195" s="53">
        <f>IFERROR(E194/E$33,"-")</f>
        <v>3.5467547674807622E-2</v>
      </c>
      <c r="F195" s="55">
        <f>IFERROR(F194/F$33,"-")</f>
        <v>1.4688681696157951E-2</v>
      </c>
      <c r="G195" s="118"/>
      <c r="H195" s="53" t="str">
        <f t="shared" ref="H195:AQ195" si="265">IFERROR(H194/H$33,"-")</f>
        <v>-</v>
      </c>
      <c r="I195" s="53" t="str">
        <f t="shared" si="265"/>
        <v>-</v>
      </c>
      <c r="J195" s="53" t="str">
        <f t="shared" si="265"/>
        <v>-</v>
      </c>
      <c r="K195" s="53" t="str">
        <f t="shared" si="265"/>
        <v>-</v>
      </c>
      <c r="L195" s="53" t="str">
        <f t="shared" si="265"/>
        <v>-</v>
      </c>
      <c r="M195" s="53" t="str">
        <f t="shared" si="265"/>
        <v>-</v>
      </c>
      <c r="N195" s="53" t="str">
        <f t="shared" si="265"/>
        <v>-</v>
      </c>
      <c r="O195" s="53" t="str">
        <f t="shared" si="265"/>
        <v>-</v>
      </c>
      <c r="P195" s="53" t="str">
        <f t="shared" si="265"/>
        <v>-</v>
      </c>
      <c r="Q195" s="53" t="str">
        <f t="shared" si="265"/>
        <v>-</v>
      </c>
      <c r="R195" s="53" t="str">
        <f t="shared" si="265"/>
        <v>-</v>
      </c>
      <c r="S195" s="53" t="str">
        <f t="shared" si="265"/>
        <v>-</v>
      </c>
      <c r="T195" s="53" t="str">
        <f t="shared" si="265"/>
        <v>-</v>
      </c>
      <c r="U195" s="53" t="str">
        <f t="shared" si="265"/>
        <v>-</v>
      </c>
      <c r="V195" s="53" t="str">
        <f t="shared" si="265"/>
        <v>-</v>
      </c>
      <c r="W195" s="53" t="str">
        <f t="shared" si="265"/>
        <v>-</v>
      </c>
      <c r="X195" s="53">
        <f t="shared" si="265"/>
        <v>3.7626441881100266E-2</v>
      </c>
      <c r="Y195" s="53">
        <f t="shared" si="265"/>
        <v>3.7626441881100266E-2</v>
      </c>
      <c r="Z195" s="53">
        <f t="shared" si="265"/>
        <v>3.0907434402332363E-2</v>
      </c>
      <c r="AA195" s="53">
        <f t="shared" si="265"/>
        <v>3.0907434402332363E-2</v>
      </c>
      <c r="AB195" s="53">
        <f t="shared" si="265"/>
        <v>2.622448979591837E-2</v>
      </c>
      <c r="AC195" s="53">
        <f t="shared" si="265"/>
        <v>2.622448979591837E-2</v>
      </c>
      <c r="AD195" s="53">
        <f t="shared" si="265"/>
        <v>2.2773899033297532E-2</v>
      </c>
      <c r="AE195" s="53">
        <f t="shared" si="265"/>
        <v>2.2773899033297532E-2</v>
      </c>
      <c r="AF195" s="53">
        <f t="shared" si="265"/>
        <v>1.8813220940550133E-2</v>
      </c>
      <c r="AG195" s="53">
        <f t="shared" si="265"/>
        <v>1.8813220940550133E-2</v>
      </c>
      <c r="AH195" s="53">
        <f t="shared" si="265"/>
        <v>1.6968787515006002E-2</v>
      </c>
      <c r="AI195" s="53">
        <f t="shared" si="265"/>
        <v>1.6968787515006002E-2</v>
      </c>
      <c r="AJ195" s="53">
        <f t="shared" si="265"/>
        <v>1.5453717201166181E-2</v>
      </c>
      <c r="AK195" s="53">
        <f t="shared" si="265"/>
        <v>1.5453717201166181E-2</v>
      </c>
      <c r="AL195" s="53">
        <f t="shared" si="265"/>
        <v>1.4187019069923052E-2</v>
      </c>
      <c r="AM195" s="53">
        <f t="shared" si="265"/>
        <v>1.4187019069923052E-2</v>
      </c>
      <c r="AN195" s="53">
        <f t="shared" si="265"/>
        <v>1.3112244897959185E-2</v>
      </c>
      <c r="AO195" s="53">
        <f t="shared" si="265"/>
        <v>1.3112244897959185E-2</v>
      </c>
      <c r="AP195" s="53">
        <f t="shared" si="265"/>
        <v>1.218884736993389E-2</v>
      </c>
      <c r="AQ195" s="55">
        <f t="shared" si="265"/>
        <v>1.1386949516648766E-2</v>
      </c>
    </row>
    <row r="196" spans="1:43" ht="23">
      <c r="AP196" s="45"/>
      <c r="AQ196" s="45"/>
    </row>
    <row r="197" spans="1:43" ht="23" hidden="1" customHeight="1"/>
    <row r="198" spans="1:43" ht="23" hidden="1" customHeight="1"/>
    <row r="199" spans="1:43" ht="23" hidden="1" customHeight="1"/>
    <row r="200" spans="1:43" ht="23" hidden="1" customHeight="1"/>
    <row r="201" spans="1:43" ht="23" hidden="1" customHeight="1"/>
    <row r="202" spans="1:43" ht="23" hidden="1" customHeight="1"/>
    <row r="203" spans="1:43" ht="23" hidden="1" customHeight="1"/>
    <row r="204" spans="1:43" ht="23" hidden="1" customHeight="1"/>
    <row r="205" spans="1:43" ht="23" hidden="1" customHeight="1"/>
    <row r="206" spans="1:43" ht="23" hidden="1" customHeight="1"/>
    <row r="207" spans="1:43" ht="23" hidden="1" customHeight="1"/>
    <row r="208" spans="1:43" ht="23" hidden="1" customHeight="1"/>
    <row r="209" ht="23" hidden="1" customHeight="1"/>
    <row r="210" ht="23" hidden="1" customHeight="1"/>
    <row r="211" ht="23" hidden="1" customHeight="1"/>
    <row r="212" ht="23" hidden="1" customHeight="1"/>
    <row r="213" ht="23" hidden="1" customHeight="1"/>
    <row r="214" ht="23" hidden="1" customHeight="1"/>
    <row r="215" ht="23" hidden="1" customHeight="1"/>
    <row r="216" ht="23" hidden="1" customHeight="1"/>
    <row r="217" ht="23" hidden="1" customHeight="1"/>
    <row r="218" ht="23" hidden="1" customHeight="1"/>
    <row r="219" ht="23" hidden="1" customHeight="1"/>
    <row r="220" ht="23" hidden="1" customHeight="1"/>
    <row r="221" ht="23" hidden="1" customHeight="1"/>
    <row r="222" ht="23" hidden="1" customHeight="1"/>
    <row r="223" ht="23" hidden="1" customHeight="1"/>
    <row r="224" ht="23" hidden="1" customHeight="1"/>
    <row r="225" ht="23" hidden="1" customHeight="1"/>
    <row r="226" ht="23" hidden="1" customHeight="1"/>
    <row r="227" ht="23" hidden="1" customHeight="1"/>
    <row r="228" ht="23" hidden="1" customHeight="1"/>
    <row r="229" ht="23" hidden="1" customHeight="1"/>
    <row r="230" ht="23" hidden="1" customHeight="1"/>
  </sheetData>
  <dataConsolidate/>
  <pageMargins left="0.7" right="0.7" top="0.75" bottom="0.75" header="0.3" footer="0.3"/>
  <pageSetup paperSize="9" orientation="portrait" horizontalDpi="0" verticalDpi="0"/>
  <colBreaks count="1" manualBreakCount="1">
    <brk id="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7F85F-CEEB-A64E-8715-DDAF596FDBA7}">
  <sheetPr>
    <tabColor rgb="FF7030A0"/>
  </sheetPr>
  <dimension ref="A1:AT40"/>
  <sheetViews>
    <sheetView showGridLines="0" zoomScale="60" zoomScaleNormal="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34" sqref="F34"/>
    </sheetView>
  </sheetViews>
  <sheetFormatPr baseColWidth="10" defaultColWidth="0" defaultRowHeight="0" customHeight="1" zeroHeight="1"/>
  <cols>
    <col min="1" max="1" width="4.5" style="41" customWidth="1"/>
    <col min="2" max="2" width="71" style="41" customWidth="1"/>
    <col min="3" max="3" width="11.83203125" style="41" customWidth="1"/>
    <col min="4" max="4" width="20.6640625" style="41" customWidth="1"/>
    <col min="5" max="6" width="19.5" style="41" customWidth="1"/>
    <col min="7" max="7" width="3.33203125" style="62" customWidth="1"/>
    <col min="8" max="43" width="18.83203125" style="41" customWidth="1"/>
    <col min="44" max="44" width="10.83203125" style="41" customWidth="1"/>
    <col min="45" max="16384" width="10.83203125" style="41" hidden="1"/>
  </cols>
  <sheetData>
    <row r="1" spans="1:46" ht="46" customHeight="1">
      <c r="B1" s="605" t="s">
        <v>300</v>
      </c>
      <c r="C1" s="606"/>
      <c r="D1" s="29" t="str">
        <f>'CR Khépri Santé'!F1</f>
        <v>31/08/2019 - Budget</v>
      </c>
      <c r="E1" s="29" t="str">
        <f>'CR Khépri Santé'!H1</f>
        <v>31/08/2020 - Budget</v>
      </c>
      <c r="F1" s="29" t="str">
        <f>'CR Khépri Santé'!J1</f>
        <v>31/08/2021 - Budget</v>
      </c>
      <c r="G1" s="61"/>
      <c r="H1" s="173">
        <f>'Produits &amp; Charges Khépri Santé'!N1</f>
        <v>43344</v>
      </c>
      <c r="I1" s="47">
        <f>'Produits &amp; Charges Khépri Santé'!P1</f>
        <v>43375</v>
      </c>
      <c r="J1" s="47">
        <f>'Produits &amp; Charges Khépri Santé'!R1</f>
        <v>43406</v>
      </c>
      <c r="K1" s="47">
        <f>'Produits &amp; Charges Khépri Santé'!T1</f>
        <v>43437</v>
      </c>
      <c r="L1" s="47">
        <f>'Produits &amp; Charges Khépri Santé'!V1</f>
        <v>43468</v>
      </c>
      <c r="M1" s="47">
        <f>'Produits &amp; Charges Khépri Santé'!X1</f>
        <v>43499</v>
      </c>
      <c r="N1" s="47">
        <f>'Produits &amp; Charges Khépri Santé'!Z1</f>
        <v>43530</v>
      </c>
      <c r="O1" s="47">
        <f>'Produits &amp; Charges Khépri Santé'!AB1</f>
        <v>43561</v>
      </c>
      <c r="P1" s="47">
        <f>'Produits &amp; Charges Khépri Santé'!AD1</f>
        <v>43592</v>
      </c>
      <c r="Q1" s="47">
        <f>'Produits &amp; Charges Khépri Santé'!AF1</f>
        <v>43623</v>
      </c>
      <c r="R1" s="47">
        <f>'Produits &amp; Charges Khépri Santé'!AH1</f>
        <v>43654</v>
      </c>
      <c r="S1" s="47">
        <f>'Produits &amp; Charges Khépri Santé'!AJ1</f>
        <v>43685</v>
      </c>
      <c r="T1" s="173">
        <f>'Produits &amp; Charges Khépri Santé'!AL1</f>
        <v>43716</v>
      </c>
      <c r="U1" s="47">
        <f>'Produits &amp; Charges Khépri Santé'!AN1</f>
        <v>43747</v>
      </c>
      <c r="V1" s="47">
        <f>'Produits &amp; Charges Khépri Santé'!AP1</f>
        <v>43778</v>
      </c>
      <c r="W1" s="47">
        <f>'Produits &amp; Charges Khépri Santé'!AR1</f>
        <v>43809</v>
      </c>
      <c r="X1" s="47">
        <f>'Produits &amp; Charges Khépri Santé'!AT1</f>
        <v>43840</v>
      </c>
      <c r="Y1" s="47">
        <f>'Produits &amp; Charges Khépri Santé'!AV1</f>
        <v>43871</v>
      </c>
      <c r="Z1" s="47">
        <f>'Produits &amp; Charges Khépri Santé'!AX1</f>
        <v>43902</v>
      </c>
      <c r="AA1" s="47">
        <f>'Produits &amp; Charges Khépri Santé'!AZ1</f>
        <v>43933</v>
      </c>
      <c r="AB1" s="47">
        <f>'Produits &amp; Charges Khépri Santé'!BB1</f>
        <v>43964</v>
      </c>
      <c r="AC1" s="47">
        <f>'Produits &amp; Charges Khépri Santé'!BD1</f>
        <v>43995</v>
      </c>
      <c r="AD1" s="47">
        <f>'Produits &amp; Charges Khépri Santé'!BF1</f>
        <v>44026</v>
      </c>
      <c r="AE1" s="47">
        <f>'Produits &amp; Charges Khépri Santé'!BH1</f>
        <v>44057</v>
      </c>
      <c r="AF1" s="173">
        <f>'Produits &amp; Charges Khépri Santé'!BJ1</f>
        <v>44088</v>
      </c>
      <c r="AG1" s="47">
        <f>'Produits &amp; Charges Khépri Santé'!BL1</f>
        <v>44119</v>
      </c>
      <c r="AH1" s="47">
        <f>'Produits &amp; Charges Khépri Santé'!BN1</f>
        <v>44150</v>
      </c>
      <c r="AI1" s="47">
        <f>'Produits &amp; Charges Khépri Santé'!BP1</f>
        <v>44181</v>
      </c>
      <c r="AJ1" s="47">
        <f>'Produits &amp; Charges Khépri Santé'!BR1</f>
        <v>44212</v>
      </c>
      <c r="AK1" s="47">
        <f>'Produits &amp; Charges Khépri Santé'!BT1</f>
        <v>44243</v>
      </c>
      <c r="AL1" s="47">
        <f>'Produits &amp; Charges Khépri Santé'!BV1</f>
        <v>44274</v>
      </c>
      <c r="AM1" s="47">
        <f>'Produits &amp; Charges Khépri Santé'!BX1</f>
        <v>44305</v>
      </c>
      <c r="AN1" s="47">
        <f>'Produits &amp; Charges Khépri Santé'!BZ1</f>
        <v>44336</v>
      </c>
      <c r="AO1" s="47">
        <f>'Produits &amp; Charges Khépri Santé'!CB1</f>
        <v>44367</v>
      </c>
      <c r="AP1" s="47">
        <f>'CR Khépri Santé'!CC1</f>
        <v>44398</v>
      </c>
      <c r="AQ1" s="47">
        <f>'CR Khépri Santé'!CE1</f>
        <v>44429</v>
      </c>
    </row>
    <row r="2" spans="1:46" s="3" customFormat="1" ht="23" customHeight="1">
      <c r="A2" s="6"/>
      <c r="B2" s="4"/>
      <c r="C2" s="27"/>
      <c r="D2" s="27"/>
      <c r="E2" s="27"/>
      <c r="F2" s="177"/>
      <c r="G2" s="177"/>
      <c r="H2" s="177"/>
      <c r="I2" s="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</row>
    <row r="3" spans="1:46" s="3" customFormat="1" ht="23" customHeight="1" thickBot="1">
      <c r="A3" s="1"/>
      <c r="B3" s="11" t="s">
        <v>14</v>
      </c>
      <c r="C3" s="23"/>
      <c r="D3" s="23"/>
      <c r="E3" s="23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ht="23" customHeight="1">
      <c r="B4" s="41" t="s">
        <v>298</v>
      </c>
      <c r="C4" s="63">
        <v>1</v>
      </c>
      <c r="D4" s="250"/>
      <c r="E4" s="250"/>
      <c r="F4" s="250"/>
      <c r="G4" s="251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</row>
    <row r="5" spans="1:46" ht="23" customHeight="1">
      <c r="D5" s="250"/>
      <c r="E5" s="250"/>
      <c r="F5" s="250"/>
      <c r="G5" s="251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46" s="42" customFormat="1" ht="23" customHeight="1">
      <c r="B6" s="559" t="s">
        <v>73</v>
      </c>
      <c r="C6" s="560"/>
      <c r="D6" s="552">
        <f>H6+I6+J6+K6+L6+M6+N6+O6+P6+Q6+R6+S6</f>
        <v>0</v>
      </c>
      <c r="E6" s="552">
        <f>T6+U6+V6+W6+X6+Y6+Z6+AA6+AB6+AC6+AD6+AE6</f>
        <v>302820</v>
      </c>
      <c r="F6" s="553">
        <f>AF6+AG6+AH6+AI6+AJ6+AK6+AL6+AM6+AN6+AO6+AP6+AQ6</f>
        <v>983430</v>
      </c>
      <c r="G6" s="64"/>
      <c r="H6" s="200">
        <f>IF($C$4&lt;&gt;0,0,'CR Pôle Santé'!G3)</f>
        <v>0</v>
      </c>
      <c r="I6" s="200">
        <f>IF($C$4=1,'CR Pôle Santé'!G3,0)+IF($C$4=0,'CR Pôle Santé'!H3,0)</f>
        <v>0</v>
      </c>
      <c r="J6" s="200">
        <f>IF($C$4&lt;&gt;0,0,'CR Pôle Santé'!I3)</f>
        <v>0</v>
      </c>
      <c r="K6" s="200">
        <f>IF($C$4=1,'CR Pôle Santé'!I3,0)+IF($C$4=0,'CR Pôle Santé'!J3,0)</f>
        <v>0</v>
      </c>
      <c r="L6" s="200">
        <f>IF($C$4&lt;&gt;0,0,'CR Pôle Santé'!K3)</f>
        <v>0</v>
      </c>
      <c r="M6" s="200">
        <f>IF($C$4=1,'CR Pôle Santé'!K3,0)+IF($C$4=0,'CR Pôle Santé'!L3,0)</f>
        <v>0</v>
      </c>
      <c r="N6" s="200">
        <f>IF($C$4&lt;&gt;0,0,'CR Pôle Santé'!M3)</f>
        <v>0</v>
      </c>
      <c r="O6" s="200">
        <f>IF($C$4=1,'CR Pôle Santé'!M3,0)+IF($C$4=0,'CR Pôle Santé'!N3,0)</f>
        <v>0</v>
      </c>
      <c r="P6" s="200">
        <f>IF($C$4&lt;&gt;0,0,'CR Pôle Santé'!O3)</f>
        <v>0</v>
      </c>
      <c r="Q6" s="200">
        <f>IF($C$4=1,'CR Pôle Santé'!O3,0)+IF($C$4=0,'CR Pôle Santé'!P3,0)</f>
        <v>0</v>
      </c>
      <c r="R6" s="200">
        <f>IF($C$4&lt;&gt;0,0,'CR Pôle Santé'!Q3)</f>
        <v>0</v>
      </c>
      <c r="S6" s="200">
        <f>IF($C$4=1,'CR Pôle Santé'!Q3,0)+IF($C$4=0,'CR Pôle Santé'!R3,0)</f>
        <v>0</v>
      </c>
      <c r="T6" s="200">
        <f>IF($C$4&lt;&gt;0,0,'CR Pôle Santé'!S3)</f>
        <v>0</v>
      </c>
      <c r="U6" s="200">
        <f>IF($C$4=1,'CR Pôle Santé'!S3,0)+IF($C$4=0,'CR Pôle Santé'!T3,0)</f>
        <v>0</v>
      </c>
      <c r="V6" s="200">
        <f>IF($C$4&lt;&gt;0,0,'CR Pôle Santé'!U3)</f>
        <v>0</v>
      </c>
      <c r="W6" s="200">
        <f>IF($C$4=1,'CR Pôle Santé'!U3,0)+IF($C$4=0,'CR Pôle Santé'!V3,0)</f>
        <v>0</v>
      </c>
      <c r="X6" s="200">
        <f>IF($C$4&lt;&gt;0,0,'CR Pôle Santé'!W3)</f>
        <v>0</v>
      </c>
      <c r="Y6" s="200">
        <f>IF($C$4=1,'CR Pôle Santé'!W3,0)+IF($C$4=0,'CR Pôle Santé'!X3,0)</f>
        <v>33810</v>
      </c>
      <c r="Z6" s="200">
        <f>IF($C$4=1,'CR Pôle Santé'!X3,0)+IF($C$4=0,'CR Pôle Santé'!Y3,0)</f>
        <v>33810</v>
      </c>
      <c r="AA6" s="200">
        <f>IF($C$4=1,'CR Pôle Santé'!Y3,0)+IF($C$4=0,'CR Pôle Santé'!Z3,0)</f>
        <v>41160</v>
      </c>
      <c r="AB6" s="200">
        <f>IF($C$4=1,'CR Pôle Santé'!Z3,0)+IF($C$4=0,'CR Pôle Santé'!AA3,0)</f>
        <v>41160</v>
      </c>
      <c r="AC6" s="200">
        <f>IF($C$4=1,'CR Pôle Santé'!AA3,0)+IF($C$4=0,'CR Pôle Santé'!AB3,0)</f>
        <v>48510</v>
      </c>
      <c r="AD6" s="200">
        <f>IF($C$4=1,'CR Pôle Santé'!AB3,0)+IF($C$4=0,'CR Pôle Santé'!AC3,0)</f>
        <v>48510</v>
      </c>
      <c r="AE6" s="200">
        <f>IF($C$4=1,'CR Pôle Santé'!AC3,0)+IF($C$4=0,'CR Pôle Santé'!AD3,0)</f>
        <v>55860</v>
      </c>
      <c r="AF6" s="200">
        <f>IF($C$4=1,'CR Pôle Santé'!AD3,0)+IF($C$4=0,'CR Pôle Santé'!AE3,0)</f>
        <v>55860</v>
      </c>
      <c r="AG6" s="200">
        <f>IF($C$4=1,'CR Pôle Santé'!AE3,0)+IF($C$4=0,'CR Pôle Santé'!AF3,0)</f>
        <v>67620</v>
      </c>
      <c r="AH6" s="200">
        <f>IF($C$4=1,'CR Pôle Santé'!AF3,0)+IF($C$4=0,'CR Pôle Santé'!AG3,0)</f>
        <v>67620</v>
      </c>
      <c r="AI6" s="200">
        <f>IF($C$4=1,'CR Pôle Santé'!AG3,0)+IF($C$4=0,'CR Pôle Santé'!AH3,0)</f>
        <v>74970</v>
      </c>
      <c r="AJ6" s="200">
        <f>IF($C$4=1,'CR Pôle Santé'!AH3,0)+IF($C$4=0,'CR Pôle Santé'!AI3,0)</f>
        <v>74970</v>
      </c>
      <c r="AK6" s="200">
        <f>IF($C$4=1,'CR Pôle Santé'!AI3,0)+IF($C$4=0,'CR Pôle Santé'!AJ3,0)</f>
        <v>82320</v>
      </c>
      <c r="AL6" s="200">
        <f>IF($C$4=1,'CR Pôle Santé'!AJ3,0)+IF($C$4=0,'CR Pôle Santé'!AK3,0)</f>
        <v>82320</v>
      </c>
      <c r="AM6" s="200">
        <f>IF($C$4=1,'CR Pôle Santé'!AK3,0)+IF($C$4=0,'CR Pôle Santé'!AL3,0)</f>
        <v>89670</v>
      </c>
      <c r="AN6" s="200">
        <f>IF($C$4=1,'CR Pôle Santé'!AL3,0)+IF($C$4=0,'CR Pôle Santé'!AM3,0)</f>
        <v>89670</v>
      </c>
      <c r="AO6" s="200">
        <f>IF($C$4=1,'CR Pôle Santé'!AM3,0)+IF($C$4=0,'CR Pôle Santé'!AN3,0)</f>
        <v>97020</v>
      </c>
      <c r="AP6" s="200">
        <f>IF($C$4=1,'CR Pôle Santé'!AN3,0)+IF($C$4=0,'CR Pôle Santé'!AO3,0)</f>
        <v>97020</v>
      </c>
      <c r="AQ6" s="554">
        <f>IF($C$4=1,'CR Pôle Santé'!AO3,0)+IF($C$4=0,'CR Pôle Santé'!AP3,0)</f>
        <v>104370</v>
      </c>
    </row>
    <row r="7" spans="1:46" s="66" customFormat="1" ht="23" customHeight="1">
      <c r="D7" s="250"/>
      <c r="E7" s="250"/>
      <c r="F7" s="250"/>
      <c r="G7" s="251"/>
    </row>
    <row r="8" spans="1:46" s="62" customFormat="1" ht="23" customHeight="1">
      <c r="B8" s="562" t="s">
        <v>272</v>
      </c>
      <c r="C8" s="563"/>
      <c r="D8" s="260">
        <f t="shared" ref="D8:D17" si="0">H8+I8+J8+K8+L8+M8+N8+O8+P8+Q8+R8+S8</f>
        <v>0</v>
      </c>
      <c r="E8" s="260">
        <f t="shared" ref="E8:E17" si="1">T8+U8+V8+W8+X8+Y8+Z8+AA8+AB8+AC8+AD8+AE8</f>
        <v>-258249.60000000003</v>
      </c>
      <c r="F8" s="269">
        <f t="shared" ref="F8:F17" si="2">AF8+AG8+AH8+AI8+AJ8+AK8+AL8+AM8+AN8+AO8+AP8+AQ8</f>
        <v>-748288.80000000016</v>
      </c>
      <c r="H8" s="260">
        <f>'CR Pôle Santé'!G5</f>
        <v>0</v>
      </c>
      <c r="I8" s="260">
        <f>'CR Pôle Santé'!H5</f>
        <v>0</v>
      </c>
      <c r="J8" s="260">
        <f>'CR Pôle Santé'!I5</f>
        <v>0</v>
      </c>
      <c r="K8" s="260">
        <f>'CR Pôle Santé'!J5</f>
        <v>0</v>
      </c>
      <c r="L8" s="260">
        <f>'CR Pôle Santé'!K5</f>
        <v>0</v>
      </c>
      <c r="M8" s="260">
        <f>'CR Pôle Santé'!L5</f>
        <v>0</v>
      </c>
      <c r="N8" s="260">
        <f>'CR Pôle Santé'!M5</f>
        <v>0</v>
      </c>
      <c r="O8" s="260">
        <f>'CR Pôle Santé'!N5</f>
        <v>0</v>
      </c>
      <c r="P8" s="260">
        <f>'CR Pôle Santé'!O5</f>
        <v>0</v>
      </c>
      <c r="Q8" s="260">
        <f>'CR Pôle Santé'!P5</f>
        <v>0</v>
      </c>
      <c r="R8" s="260">
        <f>'CR Pôle Santé'!Q5</f>
        <v>0</v>
      </c>
      <c r="S8" s="260">
        <f>'CR Pôle Santé'!R5</f>
        <v>0</v>
      </c>
      <c r="T8" s="260">
        <f>'CR Pôle Santé'!S5</f>
        <v>0</v>
      </c>
      <c r="U8" s="260">
        <f>'CR Pôle Santé'!T5</f>
        <v>0</v>
      </c>
      <c r="V8" s="260">
        <f>'CR Pôle Santé'!U5</f>
        <v>0</v>
      </c>
      <c r="W8" s="260">
        <f>'CR Pôle Santé'!V5</f>
        <v>0</v>
      </c>
      <c r="X8" s="260">
        <f>'CR Pôle Santé'!W5</f>
        <v>-24343.200000000001</v>
      </c>
      <c r="Y8" s="260">
        <f>'CR Pôle Santé'!X5</f>
        <v>-24343.200000000001</v>
      </c>
      <c r="Z8" s="260">
        <f>'CR Pôle Santé'!Y5</f>
        <v>-29635.200000000001</v>
      </c>
      <c r="AA8" s="260">
        <f>'CR Pôle Santé'!Z5</f>
        <v>-29635.200000000001</v>
      </c>
      <c r="AB8" s="260">
        <f>'CR Pôle Santé'!AA5</f>
        <v>-34927.199999999997</v>
      </c>
      <c r="AC8" s="260">
        <f>'CR Pôle Santé'!AB5</f>
        <v>-34927.199999999997</v>
      </c>
      <c r="AD8" s="260">
        <f>'CR Pôle Santé'!AC5</f>
        <v>-40219.199999999997</v>
      </c>
      <c r="AE8" s="260">
        <f>'CR Pôle Santé'!AD5</f>
        <v>-40219.199999999997</v>
      </c>
      <c r="AF8" s="260">
        <f>'CR Pôle Santé'!AE5</f>
        <v>-48686.400000000001</v>
      </c>
      <c r="AG8" s="260">
        <f>'CR Pôle Santé'!AF5</f>
        <v>-48686.400000000001</v>
      </c>
      <c r="AH8" s="260">
        <f>'CR Pôle Santé'!AG5</f>
        <v>-53978.400000000001</v>
      </c>
      <c r="AI8" s="260">
        <f>'CR Pôle Santé'!AH5</f>
        <v>-53978.400000000001</v>
      </c>
      <c r="AJ8" s="260">
        <f>'CR Pôle Santé'!AI5</f>
        <v>-59270.400000000001</v>
      </c>
      <c r="AK8" s="260">
        <f>'CR Pôle Santé'!AJ5</f>
        <v>-59270.400000000001</v>
      </c>
      <c r="AL8" s="260">
        <f>'CR Pôle Santé'!AK5</f>
        <v>-64562.400000000001</v>
      </c>
      <c r="AM8" s="260">
        <f>'CR Pôle Santé'!AL5</f>
        <v>-64562.400000000001</v>
      </c>
      <c r="AN8" s="260">
        <f>'CR Pôle Santé'!AM5</f>
        <v>-69854.399999999994</v>
      </c>
      <c r="AO8" s="260">
        <f>'CR Pôle Santé'!AN5</f>
        <v>-69854.399999999994</v>
      </c>
      <c r="AP8" s="260">
        <f>'CR Pôle Santé'!AO5</f>
        <v>-75146.399999999994</v>
      </c>
      <c r="AQ8" s="269">
        <f>'CR Pôle Santé'!AP5</f>
        <v>-80438.399999999994</v>
      </c>
    </row>
    <row r="9" spans="1:46" s="62" customFormat="1" ht="23" customHeight="1">
      <c r="B9" s="564" t="s">
        <v>237</v>
      </c>
      <c r="C9" s="565"/>
      <c r="D9" s="140">
        <f t="shared" si="0"/>
        <v>0</v>
      </c>
      <c r="E9" s="140">
        <f t="shared" si="1"/>
        <v>-11392</v>
      </c>
      <c r="F9" s="146">
        <f t="shared" si="2"/>
        <v>-16457.999999999996</v>
      </c>
      <c r="H9" s="140">
        <f>'CR Pôle Santé'!G6</f>
        <v>0</v>
      </c>
      <c r="I9" s="140">
        <f>'CR Pôle Santé'!H6</f>
        <v>0</v>
      </c>
      <c r="J9" s="140">
        <f>'CR Pôle Santé'!I6</f>
        <v>0</v>
      </c>
      <c r="K9" s="140">
        <f>'CR Pôle Santé'!J6</f>
        <v>0</v>
      </c>
      <c r="L9" s="140">
        <f>'CR Pôle Santé'!K6</f>
        <v>0</v>
      </c>
      <c r="M9" s="140">
        <f>'CR Pôle Santé'!L6</f>
        <v>0</v>
      </c>
      <c r="N9" s="140">
        <f>'CR Pôle Santé'!M6</f>
        <v>0</v>
      </c>
      <c r="O9" s="140">
        <f>'CR Pôle Santé'!N6</f>
        <v>0</v>
      </c>
      <c r="P9" s="140">
        <f>'CR Pôle Santé'!O6</f>
        <v>0</v>
      </c>
      <c r="Q9" s="140">
        <f>'CR Pôle Santé'!P6</f>
        <v>0</v>
      </c>
      <c r="R9" s="140">
        <f>'CR Pôle Santé'!Q6</f>
        <v>0</v>
      </c>
      <c r="S9" s="140">
        <f>'CR Pôle Santé'!R6</f>
        <v>0</v>
      </c>
      <c r="T9" s="140">
        <f>'CR Pôle Santé'!S6</f>
        <v>0</v>
      </c>
      <c r="U9" s="140">
        <f>'CR Pôle Santé'!T6</f>
        <v>0</v>
      </c>
      <c r="V9" s="140">
        <f>'CR Pôle Santé'!U6</f>
        <v>0</v>
      </c>
      <c r="W9" s="140">
        <f>'CR Pôle Santé'!V6</f>
        <v>0</v>
      </c>
      <c r="X9" s="140">
        <f>'CR Pôle Santé'!W6</f>
        <v>-1949</v>
      </c>
      <c r="Y9" s="140">
        <f>'CR Pôle Santé'!X6</f>
        <v>-1349</v>
      </c>
      <c r="Z9" s="140">
        <f>'CR Pôle Santé'!Y6</f>
        <v>-1349</v>
      </c>
      <c r="AA9" s="140">
        <f>'CR Pôle Santé'!Z6</f>
        <v>-1349</v>
      </c>
      <c r="AB9" s="140">
        <f>'CR Pôle Santé'!AA6</f>
        <v>-1349</v>
      </c>
      <c r="AC9" s="140">
        <f>'CR Pôle Santé'!AB6</f>
        <v>-1349</v>
      </c>
      <c r="AD9" s="140">
        <f>'CR Pôle Santé'!AC6</f>
        <v>-1349</v>
      </c>
      <c r="AE9" s="140">
        <f>'CR Pôle Santé'!AD6</f>
        <v>-1349</v>
      </c>
      <c r="AF9" s="140">
        <f>'CR Pôle Santé'!AE6</f>
        <v>-1371.4999999999998</v>
      </c>
      <c r="AG9" s="140">
        <f>'CR Pôle Santé'!AF6</f>
        <v>-1371.4999999999998</v>
      </c>
      <c r="AH9" s="140">
        <f>'CR Pôle Santé'!AG6</f>
        <v>-1371.4999999999998</v>
      </c>
      <c r="AI9" s="140">
        <f>'CR Pôle Santé'!AH6</f>
        <v>-1371.4999999999998</v>
      </c>
      <c r="AJ9" s="140">
        <f>'CR Pôle Santé'!AI6</f>
        <v>-1371.4999999999998</v>
      </c>
      <c r="AK9" s="140">
        <f>'CR Pôle Santé'!AJ6</f>
        <v>-1371.4999999999998</v>
      </c>
      <c r="AL9" s="140">
        <f>'CR Pôle Santé'!AK6</f>
        <v>-1371.4999999999998</v>
      </c>
      <c r="AM9" s="140">
        <f>'CR Pôle Santé'!AL6</f>
        <v>-1371.4999999999998</v>
      </c>
      <c r="AN9" s="140">
        <f>'CR Pôle Santé'!AM6</f>
        <v>-1371.4999999999998</v>
      </c>
      <c r="AO9" s="140">
        <f>'CR Pôle Santé'!AN6</f>
        <v>-1371.4999999999998</v>
      </c>
      <c r="AP9" s="140">
        <f>'CR Pôle Santé'!AO6</f>
        <v>-1371.4999999999998</v>
      </c>
      <c r="AQ9" s="146">
        <f>'CR Pôle Santé'!AP6</f>
        <v>-1371.4999999999998</v>
      </c>
    </row>
    <row r="10" spans="1:46" s="62" customFormat="1" ht="23" customHeight="1">
      <c r="B10" s="564" t="str">
        <f>'CR Khépri Santé'!B7</f>
        <v>AACE</v>
      </c>
      <c r="C10" s="565"/>
      <c r="D10" s="140">
        <f>H10+I10+J10+K10+L10+M10+N10+O10+P10+Q10+R10+S10</f>
        <v>0</v>
      </c>
      <c r="E10" s="140">
        <f t="shared" si="1"/>
        <v>-41498.666666666672</v>
      </c>
      <c r="F10" s="146">
        <f t="shared" si="2"/>
        <v>-51663</v>
      </c>
      <c r="H10" s="140">
        <f>'CR Pôle Santé'!G9</f>
        <v>0</v>
      </c>
      <c r="I10" s="140">
        <f>'CR Pôle Santé'!H9</f>
        <v>0</v>
      </c>
      <c r="J10" s="140">
        <f>'CR Pôle Santé'!I9</f>
        <v>0</v>
      </c>
      <c r="K10" s="140">
        <f>'CR Pôle Santé'!J9</f>
        <v>0</v>
      </c>
      <c r="L10" s="140">
        <f>'CR Pôle Santé'!K9</f>
        <v>0</v>
      </c>
      <c r="M10" s="140">
        <f>'CR Pôle Santé'!L9</f>
        <v>0</v>
      </c>
      <c r="N10" s="140">
        <f>'CR Pôle Santé'!M9</f>
        <v>0</v>
      </c>
      <c r="O10" s="140">
        <f>'CR Pôle Santé'!N9</f>
        <v>0</v>
      </c>
      <c r="P10" s="140">
        <f>'CR Pôle Santé'!O9</f>
        <v>0</v>
      </c>
      <c r="Q10" s="140">
        <f>'CR Pôle Santé'!P9</f>
        <v>0</v>
      </c>
      <c r="R10" s="140">
        <f>'CR Pôle Santé'!Q9</f>
        <v>0</v>
      </c>
      <c r="S10" s="140">
        <f>'CR Pôle Santé'!R9</f>
        <v>0</v>
      </c>
      <c r="T10" s="140">
        <f>'CR Pôle Santé'!S9</f>
        <v>0</v>
      </c>
      <c r="U10" s="140">
        <f>'CR Pôle Santé'!T9</f>
        <v>0</v>
      </c>
      <c r="V10" s="140">
        <f>'CR Pôle Santé'!U9</f>
        <v>-6344</v>
      </c>
      <c r="W10" s="140">
        <f>'CR Pôle Santé'!V9</f>
        <v>-3344</v>
      </c>
      <c r="X10" s="140">
        <f>'CR Pôle Santé'!W9</f>
        <v>-4501.3333333333339</v>
      </c>
      <c r="Y10" s="140">
        <f>'CR Pôle Santé'!X9</f>
        <v>-3901.3333333333335</v>
      </c>
      <c r="Z10" s="140">
        <f>'CR Pôle Santé'!Y9</f>
        <v>-3901.3333333333335</v>
      </c>
      <c r="AA10" s="140">
        <f>'CR Pôle Santé'!Z9</f>
        <v>-3901.3333333333335</v>
      </c>
      <c r="AB10" s="140">
        <f>'CR Pôle Santé'!AA9</f>
        <v>-3901.3333333333335</v>
      </c>
      <c r="AC10" s="140">
        <f>'CR Pôle Santé'!AB9</f>
        <v>-3901.3333333333335</v>
      </c>
      <c r="AD10" s="140">
        <f>'CR Pôle Santé'!AC9</f>
        <v>-3901.3333333333335</v>
      </c>
      <c r="AE10" s="140">
        <f>'CR Pôle Santé'!AD9</f>
        <v>-3901.3333333333335</v>
      </c>
      <c r="AF10" s="140">
        <f>'CR Pôle Santé'!AE9</f>
        <v>-4580.25</v>
      </c>
      <c r="AG10" s="140">
        <f>'CR Pôle Santé'!AF9</f>
        <v>-4280.25</v>
      </c>
      <c r="AH10" s="140">
        <f>'CR Pôle Santé'!AG9</f>
        <v>-4280.25</v>
      </c>
      <c r="AI10" s="140">
        <f>'CR Pôle Santé'!AH9</f>
        <v>-4280.25</v>
      </c>
      <c r="AJ10" s="140">
        <f>'CR Pôle Santé'!AI9</f>
        <v>-4280.25</v>
      </c>
      <c r="AK10" s="140">
        <f>'CR Pôle Santé'!AJ9</f>
        <v>-4280.25</v>
      </c>
      <c r="AL10" s="140">
        <f>'CR Pôle Santé'!AK9</f>
        <v>-4280.25</v>
      </c>
      <c r="AM10" s="140">
        <f>'CR Pôle Santé'!AL9</f>
        <v>-4280.25</v>
      </c>
      <c r="AN10" s="140">
        <f>'CR Pôle Santé'!AM9</f>
        <v>-4280.25</v>
      </c>
      <c r="AO10" s="140">
        <f>'CR Pôle Santé'!AN9</f>
        <v>-4280.25</v>
      </c>
      <c r="AP10" s="140">
        <f>'CR Pôle Santé'!AO9</f>
        <v>-4280.25</v>
      </c>
      <c r="AQ10" s="146">
        <f>'CR Pôle Santé'!AP9</f>
        <v>-4280.25</v>
      </c>
    </row>
    <row r="11" spans="1:46" s="62" customFormat="1" ht="23" customHeight="1">
      <c r="B11" s="564" t="s">
        <v>2</v>
      </c>
      <c r="C11" s="565"/>
      <c r="D11" s="140">
        <f>H11+I11+J11+K11+L11+M11+N11+O11+P11+Q11+R11+S11</f>
        <v>0</v>
      </c>
      <c r="E11" s="140">
        <f t="shared" ref="E11" si="3">T11+U11+V11+W11+X11+Y11+Z11+AA11+AB11+AC11+AD11+AE11</f>
        <v>0</v>
      </c>
      <c r="F11" s="146">
        <f t="shared" ref="F11" si="4">AF11+AG11+AH11+AI11+AJ11+AK11+AL11+AM11+AN11+AO11+AP11+AQ11</f>
        <v>-41688</v>
      </c>
      <c r="H11" s="140">
        <f>'CR Pôle Santé'!G10</f>
        <v>0</v>
      </c>
      <c r="I11" s="140">
        <f>'CR Pôle Santé'!H10</f>
        <v>0</v>
      </c>
      <c r="J11" s="140">
        <f>'CR Pôle Santé'!I10</f>
        <v>0</v>
      </c>
      <c r="K11" s="140">
        <f>'CR Pôle Santé'!J10</f>
        <v>0</v>
      </c>
      <c r="L11" s="140">
        <f>'CR Pôle Santé'!K10</f>
        <v>0</v>
      </c>
      <c r="M11" s="140">
        <f>'CR Pôle Santé'!L10</f>
        <v>0</v>
      </c>
      <c r="N11" s="140">
        <f>'CR Pôle Santé'!M10</f>
        <v>0</v>
      </c>
      <c r="O11" s="140">
        <f>'CR Pôle Santé'!N10</f>
        <v>0</v>
      </c>
      <c r="P11" s="140">
        <f>'CR Pôle Santé'!O10</f>
        <v>0</v>
      </c>
      <c r="Q11" s="140">
        <f>'CR Pôle Santé'!P10</f>
        <v>0</v>
      </c>
      <c r="R11" s="140">
        <f>'CR Pôle Santé'!Q10</f>
        <v>0</v>
      </c>
      <c r="S11" s="140">
        <f>'CR Pôle Santé'!R10</f>
        <v>0</v>
      </c>
      <c r="T11" s="140">
        <f>'CR Pôle Santé'!S10</f>
        <v>0</v>
      </c>
      <c r="U11" s="140">
        <f>'CR Pôle Santé'!T10</f>
        <v>0</v>
      </c>
      <c r="V11" s="140">
        <f>'CR Pôle Santé'!U10</f>
        <v>0</v>
      </c>
      <c r="W11" s="140">
        <f>'CR Pôle Santé'!V10</f>
        <v>0</v>
      </c>
      <c r="X11" s="140">
        <f>'CR Pôle Santé'!W10</f>
        <v>0</v>
      </c>
      <c r="Y11" s="140">
        <f>'CR Pôle Santé'!X10</f>
        <v>0</v>
      </c>
      <c r="Z11" s="140">
        <f>'CR Pôle Santé'!Y10</f>
        <v>0</v>
      </c>
      <c r="AA11" s="140">
        <f>'CR Pôle Santé'!Z10</f>
        <v>0</v>
      </c>
      <c r="AB11" s="140">
        <f>'CR Pôle Santé'!AA10</f>
        <v>0</v>
      </c>
      <c r="AC11" s="140">
        <f>'CR Pôle Santé'!AB10</f>
        <v>0</v>
      </c>
      <c r="AD11" s="140">
        <f>'CR Pôle Santé'!AC10</f>
        <v>0</v>
      </c>
      <c r="AE11" s="140">
        <f>'CR Pôle Santé'!AD10</f>
        <v>0</v>
      </c>
      <c r="AF11" s="140">
        <f>'CR Pôle Santé'!AE10</f>
        <v>-3474</v>
      </c>
      <c r="AG11" s="140">
        <f>'CR Pôle Santé'!AF10</f>
        <v>-3474</v>
      </c>
      <c r="AH11" s="140">
        <f>'CR Pôle Santé'!AG10</f>
        <v>-3474</v>
      </c>
      <c r="AI11" s="140">
        <f>'CR Pôle Santé'!AH10</f>
        <v>-3474</v>
      </c>
      <c r="AJ11" s="140">
        <f>'CR Pôle Santé'!AI10</f>
        <v>-3474</v>
      </c>
      <c r="AK11" s="140">
        <f>'CR Pôle Santé'!AJ10</f>
        <v>-3474</v>
      </c>
      <c r="AL11" s="140">
        <f>'CR Pôle Santé'!AK10</f>
        <v>-3474</v>
      </c>
      <c r="AM11" s="140">
        <f>'CR Pôle Santé'!AL10</f>
        <v>-3474</v>
      </c>
      <c r="AN11" s="140">
        <f>'CR Pôle Santé'!AM10</f>
        <v>-3474</v>
      </c>
      <c r="AO11" s="140">
        <f>'CR Pôle Santé'!AN10</f>
        <v>-3474</v>
      </c>
      <c r="AP11" s="140">
        <f>'CR Pôle Santé'!AO10</f>
        <v>-3474</v>
      </c>
      <c r="AQ11" s="146">
        <f>'CR Pôle Santé'!AP10</f>
        <v>-3474</v>
      </c>
    </row>
    <row r="12" spans="1:46" s="62" customFormat="1" ht="23" customHeight="1">
      <c r="B12" s="564" t="str">
        <f>'CR Khépri Santé'!B9</f>
        <v>Impôts et taxes</v>
      </c>
      <c r="C12" s="565"/>
      <c r="D12" s="140">
        <f t="shared" si="0"/>
        <v>0</v>
      </c>
      <c r="E12" s="140">
        <f t="shared" si="1"/>
        <v>-4000</v>
      </c>
      <c r="F12" s="146">
        <f t="shared" si="2"/>
        <v>-10000</v>
      </c>
      <c r="H12" s="140">
        <f>'CR Pôle Santé'!G11</f>
        <v>0</v>
      </c>
      <c r="I12" s="140">
        <f>'CR Pôle Santé'!H11</f>
        <v>0</v>
      </c>
      <c r="J12" s="140">
        <f>'CR Pôle Santé'!I11</f>
        <v>0</v>
      </c>
      <c r="K12" s="140">
        <f>'CR Pôle Santé'!J11</f>
        <v>0</v>
      </c>
      <c r="L12" s="140">
        <f>'CR Pôle Santé'!K11</f>
        <v>0</v>
      </c>
      <c r="M12" s="140">
        <f>'CR Pôle Santé'!L11</f>
        <v>0</v>
      </c>
      <c r="N12" s="140">
        <f>'CR Pôle Santé'!M11</f>
        <v>0</v>
      </c>
      <c r="O12" s="140">
        <f>'CR Pôle Santé'!N11</f>
        <v>0</v>
      </c>
      <c r="P12" s="140">
        <f>'CR Pôle Santé'!O11</f>
        <v>0</v>
      </c>
      <c r="Q12" s="140">
        <f>'CR Pôle Santé'!P11</f>
        <v>0</v>
      </c>
      <c r="R12" s="140">
        <f>'CR Pôle Santé'!Q11</f>
        <v>0</v>
      </c>
      <c r="S12" s="140">
        <f>'CR Pôle Santé'!R11</f>
        <v>0</v>
      </c>
      <c r="T12" s="140">
        <f>'CR Pôle Santé'!S11</f>
        <v>0</v>
      </c>
      <c r="U12" s="140">
        <f>'CR Pôle Santé'!T11</f>
        <v>0</v>
      </c>
      <c r="V12" s="140">
        <f>'CR Pôle Santé'!U11</f>
        <v>0</v>
      </c>
      <c r="W12" s="140">
        <f>'CR Pôle Santé'!V11</f>
        <v>0</v>
      </c>
      <c r="X12" s="140">
        <f>'CR Pôle Santé'!W11</f>
        <v>-500</v>
      </c>
      <c r="Y12" s="140">
        <f>'CR Pôle Santé'!X11</f>
        <v>-500</v>
      </c>
      <c r="Z12" s="140">
        <f>'CR Pôle Santé'!Y11</f>
        <v>-500</v>
      </c>
      <c r="AA12" s="140">
        <f>'CR Pôle Santé'!Z11</f>
        <v>-500</v>
      </c>
      <c r="AB12" s="140">
        <f>'CR Pôle Santé'!AA11</f>
        <v>-500</v>
      </c>
      <c r="AC12" s="140">
        <f>'CR Pôle Santé'!AB11</f>
        <v>-500</v>
      </c>
      <c r="AD12" s="140">
        <f>'CR Pôle Santé'!AC11</f>
        <v>-500</v>
      </c>
      <c r="AE12" s="140">
        <f>'CR Pôle Santé'!AD11</f>
        <v>-500</v>
      </c>
      <c r="AF12" s="140">
        <f>'CR Pôle Santé'!AE11</f>
        <v>-833.33333333333337</v>
      </c>
      <c r="AG12" s="140">
        <f>'CR Pôle Santé'!AF11</f>
        <v>-833.33333333333337</v>
      </c>
      <c r="AH12" s="140">
        <f>'CR Pôle Santé'!AG11</f>
        <v>-833.33333333333337</v>
      </c>
      <c r="AI12" s="140">
        <f>'CR Pôle Santé'!AH11</f>
        <v>-833.33333333333337</v>
      </c>
      <c r="AJ12" s="140">
        <f>'CR Pôle Santé'!AI11</f>
        <v>-833.33333333333337</v>
      </c>
      <c r="AK12" s="140">
        <f>'CR Pôle Santé'!AJ11</f>
        <v>-833.33333333333337</v>
      </c>
      <c r="AL12" s="140">
        <f>'CR Pôle Santé'!AK11</f>
        <v>-833.33333333333337</v>
      </c>
      <c r="AM12" s="140">
        <f>'CR Pôle Santé'!AL11</f>
        <v>-833.33333333333337</v>
      </c>
      <c r="AN12" s="140">
        <f>'CR Pôle Santé'!AM11</f>
        <v>-833.33333333333337</v>
      </c>
      <c r="AO12" s="140">
        <f>'CR Pôle Santé'!AN11</f>
        <v>-833.33333333333337</v>
      </c>
      <c r="AP12" s="140">
        <f>'CR Pôle Santé'!AO11</f>
        <v>-833.33333333333337</v>
      </c>
      <c r="AQ12" s="146">
        <f>'CR Pôle Santé'!AP11</f>
        <v>-833.33333333333337</v>
      </c>
    </row>
    <row r="13" spans="1:46" s="62" customFormat="1" ht="23" customHeight="1">
      <c r="B13" s="564" t="s">
        <v>106</v>
      </c>
      <c r="C13" s="565"/>
      <c r="D13" s="140">
        <f t="shared" ref="D13" si="5">H13+I13+J13+K13+L13+M13+N13+O13+P13+Q13+R13+S13</f>
        <v>0</v>
      </c>
      <c r="E13" s="140">
        <f t="shared" ref="E13" si="6">T13+U13+V13+W13+X13+Y13+Z13+AA13+AB13+AC13+AD13+AE13</f>
        <v>0</v>
      </c>
      <c r="F13" s="146">
        <f t="shared" ref="F13" si="7">AF13+AG13+AH13+AI13+AJ13+AK13+AL13+AM13+AN13+AO13+AP13+AQ13</f>
        <v>3000</v>
      </c>
      <c r="H13" s="140">
        <f>'CR Pôle Santé'!G17</f>
        <v>0</v>
      </c>
      <c r="I13" s="140">
        <f>'CR Pôle Santé'!H17</f>
        <v>0</v>
      </c>
      <c r="J13" s="140">
        <f>'CR Pôle Santé'!I17</f>
        <v>0</v>
      </c>
      <c r="K13" s="140">
        <f>'CR Pôle Santé'!J17</f>
        <v>0</v>
      </c>
      <c r="L13" s="140">
        <f>'CR Pôle Santé'!K17</f>
        <v>0</v>
      </c>
      <c r="M13" s="140">
        <f>'CR Pôle Santé'!L17</f>
        <v>0</v>
      </c>
      <c r="N13" s="140">
        <f>'CR Pôle Santé'!M17</f>
        <v>0</v>
      </c>
      <c r="O13" s="140">
        <f>'CR Pôle Santé'!N17</f>
        <v>0</v>
      </c>
      <c r="P13" s="140">
        <f>'CR Pôle Santé'!O17</f>
        <v>0</v>
      </c>
      <c r="Q13" s="140">
        <f>'CR Pôle Santé'!P17</f>
        <v>0</v>
      </c>
      <c r="R13" s="140">
        <f>'CR Pôle Santé'!Q17</f>
        <v>0</v>
      </c>
      <c r="S13" s="140">
        <f>'CR Pôle Santé'!R17</f>
        <v>0</v>
      </c>
      <c r="T13" s="140">
        <f>'CR Pôle Santé'!S17</f>
        <v>0</v>
      </c>
      <c r="U13" s="140">
        <f>'CR Pôle Santé'!T17</f>
        <v>0</v>
      </c>
      <c r="V13" s="140">
        <f>'CR Pôle Santé'!U17</f>
        <v>0</v>
      </c>
      <c r="W13" s="140">
        <f>'CR Pôle Santé'!V17</f>
        <v>0</v>
      </c>
      <c r="X13" s="140">
        <f>'CR Pôle Santé'!W17</f>
        <v>0</v>
      </c>
      <c r="Y13" s="140">
        <f>'CR Pôle Santé'!X17</f>
        <v>0</v>
      </c>
      <c r="Z13" s="140">
        <f>'CR Pôle Santé'!Y17</f>
        <v>0</v>
      </c>
      <c r="AA13" s="140">
        <f>'CR Pôle Santé'!Z17</f>
        <v>0</v>
      </c>
      <c r="AB13" s="140">
        <f>'CR Pôle Santé'!AA17</f>
        <v>0</v>
      </c>
      <c r="AC13" s="140">
        <f>'CR Pôle Santé'!AB17</f>
        <v>0</v>
      </c>
      <c r="AD13" s="140">
        <f>'CR Pôle Santé'!AC17</f>
        <v>0</v>
      </c>
      <c r="AE13" s="140">
        <f>'CR Pôle Santé'!AD17</f>
        <v>0</v>
      </c>
      <c r="AF13" s="140">
        <f>'CR Pôle Santé'!AE17</f>
        <v>3000</v>
      </c>
      <c r="AG13" s="140">
        <f>'CR Pôle Santé'!AF17</f>
        <v>0</v>
      </c>
      <c r="AH13" s="140">
        <f>'CR Pôle Santé'!AG17</f>
        <v>0</v>
      </c>
      <c r="AI13" s="140">
        <f>'CR Pôle Santé'!AH17</f>
        <v>0</v>
      </c>
      <c r="AJ13" s="140">
        <f>'CR Pôle Santé'!AI17</f>
        <v>0</v>
      </c>
      <c r="AK13" s="140">
        <f>'CR Pôle Santé'!AJ17</f>
        <v>0</v>
      </c>
      <c r="AL13" s="140">
        <f>'CR Pôle Santé'!AK17</f>
        <v>0</v>
      </c>
      <c r="AM13" s="140">
        <f>'CR Pôle Santé'!AL17</f>
        <v>0</v>
      </c>
      <c r="AN13" s="140">
        <f>'CR Pôle Santé'!AM17</f>
        <v>0</v>
      </c>
      <c r="AO13" s="140">
        <f>'CR Pôle Santé'!AN17</f>
        <v>0</v>
      </c>
      <c r="AP13" s="140">
        <f>'CR Pôle Santé'!AO17</f>
        <v>0</v>
      </c>
      <c r="AQ13" s="146">
        <f>'CR Pôle Santé'!AP17</f>
        <v>0</v>
      </c>
    </row>
    <row r="14" spans="1:46" s="62" customFormat="1" ht="23" customHeight="1">
      <c r="B14" s="564" t="str">
        <f>'CR Khépri Santé'!B21</f>
        <v>Résultat Financier</v>
      </c>
      <c r="C14" s="565"/>
      <c r="D14" s="140">
        <f t="shared" si="0"/>
        <v>0</v>
      </c>
      <c r="E14" s="140">
        <f t="shared" si="1"/>
        <v>0</v>
      </c>
      <c r="F14" s="146">
        <f t="shared" si="2"/>
        <v>0</v>
      </c>
      <c r="H14" s="140">
        <f>'CR Pôle Santé'!G23</f>
        <v>0</v>
      </c>
      <c r="I14" s="140">
        <f>'CR Pôle Santé'!H23</f>
        <v>0</v>
      </c>
      <c r="J14" s="140">
        <f>'CR Pôle Santé'!I23</f>
        <v>0</v>
      </c>
      <c r="K14" s="140">
        <f>'CR Pôle Santé'!J23</f>
        <v>0</v>
      </c>
      <c r="L14" s="140">
        <f>'CR Pôle Santé'!K23</f>
        <v>0</v>
      </c>
      <c r="M14" s="140">
        <f>'CR Pôle Santé'!L23</f>
        <v>0</v>
      </c>
      <c r="N14" s="140">
        <f>'CR Pôle Santé'!M23</f>
        <v>0</v>
      </c>
      <c r="O14" s="140">
        <f>'CR Pôle Santé'!N23</f>
        <v>0</v>
      </c>
      <c r="P14" s="140">
        <f>'CR Pôle Santé'!O23</f>
        <v>0</v>
      </c>
      <c r="Q14" s="140">
        <f>'CR Pôle Santé'!P23</f>
        <v>0</v>
      </c>
      <c r="R14" s="140">
        <f>'CR Pôle Santé'!Q23</f>
        <v>0</v>
      </c>
      <c r="S14" s="140">
        <f>'CR Pôle Santé'!R23</f>
        <v>0</v>
      </c>
      <c r="T14" s="140">
        <f>'CR Pôle Santé'!S23</f>
        <v>0</v>
      </c>
      <c r="U14" s="140">
        <f>'CR Pôle Santé'!T23</f>
        <v>0</v>
      </c>
      <c r="V14" s="140">
        <f>'CR Pôle Santé'!U23</f>
        <v>0</v>
      </c>
      <c r="W14" s="140">
        <f>'CR Pôle Santé'!V23</f>
        <v>0</v>
      </c>
      <c r="X14" s="140">
        <f>'CR Pôle Santé'!W23</f>
        <v>0</v>
      </c>
      <c r="Y14" s="140">
        <f>'CR Pôle Santé'!X23</f>
        <v>0</v>
      </c>
      <c r="Z14" s="140">
        <f>'CR Pôle Santé'!Y23</f>
        <v>0</v>
      </c>
      <c r="AA14" s="140">
        <f>'CR Pôle Santé'!Z23</f>
        <v>0</v>
      </c>
      <c r="AB14" s="140">
        <f>'CR Pôle Santé'!AA23</f>
        <v>0</v>
      </c>
      <c r="AC14" s="140">
        <f>'CR Pôle Santé'!AB23</f>
        <v>0</v>
      </c>
      <c r="AD14" s="140">
        <f>'CR Pôle Santé'!AC23</f>
        <v>0</v>
      </c>
      <c r="AE14" s="140">
        <f>'CR Pôle Santé'!AD23</f>
        <v>0</v>
      </c>
      <c r="AF14" s="140">
        <f>'CR Pôle Santé'!AE23</f>
        <v>0</v>
      </c>
      <c r="AG14" s="140">
        <f>'CR Pôle Santé'!AF23</f>
        <v>0</v>
      </c>
      <c r="AH14" s="140">
        <f>'CR Pôle Santé'!AG23</f>
        <v>0</v>
      </c>
      <c r="AI14" s="140">
        <f>'CR Pôle Santé'!AH23</f>
        <v>0</v>
      </c>
      <c r="AJ14" s="140">
        <f>'CR Pôle Santé'!AI23</f>
        <v>0</v>
      </c>
      <c r="AK14" s="140">
        <f>'CR Pôle Santé'!AJ23</f>
        <v>0</v>
      </c>
      <c r="AL14" s="140">
        <f>'CR Pôle Santé'!AK23</f>
        <v>0</v>
      </c>
      <c r="AM14" s="140">
        <f>'CR Pôle Santé'!AL23</f>
        <v>0</v>
      </c>
      <c r="AN14" s="140">
        <f>'CR Pôle Santé'!AM23</f>
        <v>0</v>
      </c>
      <c r="AO14" s="140">
        <f>'CR Pôle Santé'!AN23</f>
        <v>0</v>
      </c>
      <c r="AP14" s="140">
        <f>'CR Pôle Santé'!AO23</f>
        <v>0</v>
      </c>
      <c r="AQ14" s="146">
        <f>'CR Pôle Santé'!AP23</f>
        <v>0</v>
      </c>
    </row>
    <row r="15" spans="1:46" s="62" customFormat="1" ht="23" customHeight="1">
      <c r="B15" s="564" t="str">
        <f>'CR Khépri Santé'!B26</f>
        <v>Résultat Exceptionnel</v>
      </c>
      <c r="C15" s="565"/>
      <c r="D15" s="140">
        <f t="shared" si="0"/>
        <v>0</v>
      </c>
      <c r="E15" s="140">
        <f t="shared" si="1"/>
        <v>0</v>
      </c>
      <c r="F15" s="146">
        <f t="shared" si="2"/>
        <v>-3000</v>
      </c>
      <c r="H15" s="140">
        <f>'CR Pôle Santé'!G28</f>
        <v>0</v>
      </c>
      <c r="I15" s="140">
        <f>'CR Pôle Santé'!H28</f>
        <v>0</v>
      </c>
      <c r="J15" s="140">
        <f>'CR Pôle Santé'!I28</f>
        <v>0</v>
      </c>
      <c r="K15" s="140">
        <f>'CR Pôle Santé'!J28</f>
        <v>0</v>
      </c>
      <c r="L15" s="140">
        <f>'CR Pôle Santé'!K28</f>
        <v>0</v>
      </c>
      <c r="M15" s="140">
        <f>'CR Pôle Santé'!L28</f>
        <v>0</v>
      </c>
      <c r="N15" s="140">
        <f>'CR Pôle Santé'!M28</f>
        <v>0</v>
      </c>
      <c r="O15" s="140">
        <f>'CR Pôle Santé'!N28</f>
        <v>0</v>
      </c>
      <c r="P15" s="140">
        <f>'CR Pôle Santé'!O28</f>
        <v>0</v>
      </c>
      <c r="Q15" s="140">
        <f>'CR Pôle Santé'!P28</f>
        <v>0</v>
      </c>
      <c r="R15" s="140">
        <f>'CR Pôle Santé'!Q28</f>
        <v>0</v>
      </c>
      <c r="S15" s="140">
        <f>'CR Pôle Santé'!R28</f>
        <v>0</v>
      </c>
      <c r="T15" s="140">
        <f>'CR Pôle Santé'!S28</f>
        <v>0</v>
      </c>
      <c r="U15" s="140">
        <f>'CR Pôle Santé'!T28</f>
        <v>0</v>
      </c>
      <c r="V15" s="140">
        <f>'CR Pôle Santé'!U28</f>
        <v>0</v>
      </c>
      <c r="W15" s="140">
        <f>'CR Pôle Santé'!V28</f>
        <v>0</v>
      </c>
      <c r="X15" s="140">
        <f>'CR Pôle Santé'!W28</f>
        <v>0</v>
      </c>
      <c r="Y15" s="140">
        <f>'CR Pôle Santé'!X28</f>
        <v>0</v>
      </c>
      <c r="Z15" s="140">
        <f>'CR Pôle Santé'!Y28</f>
        <v>0</v>
      </c>
      <c r="AA15" s="140">
        <f>'CR Pôle Santé'!Z28</f>
        <v>0</v>
      </c>
      <c r="AB15" s="140">
        <f>'CR Pôle Santé'!AA28</f>
        <v>0</v>
      </c>
      <c r="AC15" s="140">
        <f>'CR Pôle Santé'!AB28</f>
        <v>0</v>
      </c>
      <c r="AD15" s="140">
        <f>'CR Pôle Santé'!AC28</f>
        <v>0</v>
      </c>
      <c r="AE15" s="140">
        <f>'CR Pôle Santé'!AD28</f>
        <v>0</v>
      </c>
      <c r="AF15" s="140">
        <f>'CR Pôle Santé'!AE28</f>
        <v>-3000</v>
      </c>
      <c r="AG15" s="140">
        <f>'CR Pôle Santé'!AF28</f>
        <v>0</v>
      </c>
      <c r="AH15" s="140">
        <f>'CR Pôle Santé'!AG28</f>
        <v>0</v>
      </c>
      <c r="AI15" s="140">
        <f>'CR Pôle Santé'!AH28</f>
        <v>0</v>
      </c>
      <c r="AJ15" s="140">
        <f>'CR Pôle Santé'!AI28</f>
        <v>0</v>
      </c>
      <c r="AK15" s="140">
        <f>'CR Pôle Santé'!AJ28</f>
        <v>0</v>
      </c>
      <c r="AL15" s="140">
        <f>'CR Pôle Santé'!AK28</f>
        <v>0</v>
      </c>
      <c r="AM15" s="140">
        <f>'CR Pôle Santé'!AL28</f>
        <v>0</v>
      </c>
      <c r="AN15" s="140">
        <f>'CR Pôle Santé'!AM28</f>
        <v>0</v>
      </c>
      <c r="AO15" s="140">
        <f>'CR Pôle Santé'!AN28</f>
        <v>0</v>
      </c>
      <c r="AP15" s="140">
        <f>'CR Pôle Santé'!AO28</f>
        <v>0</v>
      </c>
      <c r="AQ15" s="146">
        <f>'CR Pôle Santé'!AP28</f>
        <v>0</v>
      </c>
    </row>
    <row r="16" spans="1:46" s="62" customFormat="1" ht="23" customHeight="1">
      <c r="B16" s="564" t="str">
        <f>'CR Khépri Santé'!B27</f>
        <v>Participation des salariés</v>
      </c>
      <c r="C16" s="565"/>
      <c r="D16" s="140">
        <f t="shared" si="0"/>
        <v>0</v>
      </c>
      <c r="E16" s="140">
        <f t="shared" si="1"/>
        <v>0</v>
      </c>
      <c r="F16" s="146">
        <f t="shared" si="2"/>
        <v>0</v>
      </c>
      <c r="H16" s="140">
        <f>'CR Pôle Santé'!G29</f>
        <v>0</v>
      </c>
      <c r="I16" s="140">
        <f>'CR Pôle Santé'!H29</f>
        <v>0</v>
      </c>
      <c r="J16" s="140">
        <f>'CR Pôle Santé'!I29</f>
        <v>0</v>
      </c>
      <c r="K16" s="140">
        <f>'CR Pôle Santé'!J29</f>
        <v>0</v>
      </c>
      <c r="L16" s="140">
        <f>'CR Pôle Santé'!K29</f>
        <v>0</v>
      </c>
      <c r="M16" s="140">
        <f>'CR Pôle Santé'!L29</f>
        <v>0</v>
      </c>
      <c r="N16" s="140">
        <f>'CR Pôle Santé'!M29</f>
        <v>0</v>
      </c>
      <c r="O16" s="140">
        <f>'CR Pôle Santé'!N29</f>
        <v>0</v>
      </c>
      <c r="P16" s="140">
        <f>'CR Pôle Santé'!O29</f>
        <v>0</v>
      </c>
      <c r="Q16" s="140">
        <f>'CR Pôle Santé'!P29</f>
        <v>0</v>
      </c>
      <c r="R16" s="140">
        <f>'CR Pôle Santé'!Q29</f>
        <v>0</v>
      </c>
      <c r="S16" s="140">
        <f>'CR Pôle Santé'!R29</f>
        <v>0</v>
      </c>
      <c r="T16" s="140">
        <f>'CR Pôle Santé'!S29</f>
        <v>0</v>
      </c>
      <c r="U16" s="140">
        <f>'CR Pôle Santé'!T29</f>
        <v>0</v>
      </c>
      <c r="V16" s="140">
        <f>'CR Pôle Santé'!U29</f>
        <v>0</v>
      </c>
      <c r="W16" s="140">
        <f>'CR Pôle Santé'!V29</f>
        <v>0</v>
      </c>
      <c r="X16" s="140">
        <f>'CR Pôle Santé'!W29</f>
        <v>0</v>
      </c>
      <c r="Y16" s="140">
        <f>'CR Pôle Santé'!X29</f>
        <v>0</v>
      </c>
      <c r="Z16" s="140">
        <f>'CR Pôle Santé'!Y29</f>
        <v>0</v>
      </c>
      <c r="AA16" s="140">
        <f>'CR Pôle Santé'!Z29</f>
        <v>0</v>
      </c>
      <c r="AB16" s="140">
        <f>'CR Pôle Santé'!AA29</f>
        <v>0</v>
      </c>
      <c r="AC16" s="140">
        <f>'CR Pôle Santé'!AB29</f>
        <v>0</v>
      </c>
      <c r="AD16" s="140">
        <f>'CR Pôle Santé'!AC29</f>
        <v>0</v>
      </c>
      <c r="AE16" s="140">
        <f>'CR Pôle Santé'!AD29</f>
        <v>0</v>
      </c>
      <c r="AF16" s="140">
        <f>'CR Pôle Santé'!AE29</f>
        <v>0</v>
      </c>
      <c r="AG16" s="140">
        <f>'CR Pôle Santé'!AF29</f>
        <v>0</v>
      </c>
      <c r="AH16" s="140">
        <f>'CR Pôle Santé'!AG29</f>
        <v>0</v>
      </c>
      <c r="AI16" s="140">
        <f>'CR Pôle Santé'!AH29</f>
        <v>0</v>
      </c>
      <c r="AJ16" s="140">
        <f>'CR Pôle Santé'!AI29</f>
        <v>0</v>
      </c>
      <c r="AK16" s="140">
        <f>'CR Pôle Santé'!AJ29</f>
        <v>0</v>
      </c>
      <c r="AL16" s="140">
        <f>'CR Pôle Santé'!AK29</f>
        <v>0</v>
      </c>
      <c r="AM16" s="140">
        <f>'CR Pôle Santé'!AL29</f>
        <v>0</v>
      </c>
      <c r="AN16" s="140">
        <f>'CR Pôle Santé'!AM29</f>
        <v>0</v>
      </c>
      <c r="AO16" s="140">
        <f>'CR Pôle Santé'!AN29</f>
        <v>0</v>
      </c>
      <c r="AP16" s="140">
        <f>'CR Pôle Santé'!AO29</f>
        <v>0</v>
      </c>
      <c r="AQ16" s="146">
        <f>'CR Pôle Santé'!AP29</f>
        <v>0</v>
      </c>
    </row>
    <row r="17" spans="1:43" s="62" customFormat="1" ht="23" customHeight="1">
      <c r="B17" s="564" t="s">
        <v>64</v>
      </c>
      <c r="C17" s="565"/>
      <c r="D17" s="140">
        <f t="shared" si="0"/>
        <v>0</v>
      </c>
      <c r="E17" s="140">
        <f t="shared" si="1"/>
        <v>-37891.465333333348</v>
      </c>
      <c r="F17" s="146">
        <f t="shared" si="2"/>
        <v>-45069.032000000014</v>
      </c>
      <c r="H17" s="263">
        <f>'CR Pôle Santé'!G30</f>
        <v>0</v>
      </c>
      <c r="I17" s="263">
        <f>'CR Pôle Santé'!H30</f>
        <v>0</v>
      </c>
      <c r="J17" s="263">
        <f>'CR Pôle Santé'!I30</f>
        <v>0</v>
      </c>
      <c r="K17" s="263">
        <f>'CR Pôle Santé'!J30</f>
        <v>0</v>
      </c>
      <c r="L17" s="263">
        <f>'CR Pôle Santé'!K30</f>
        <v>0</v>
      </c>
      <c r="M17" s="263">
        <f>'CR Pôle Santé'!L30</f>
        <v>0</v>
      </c>
      <c r="N17" s="263">
        <f>'CR Pôle Santé'!M30</f>
        <v>0</v>
      </c>
      <c r="O17" s="263">
        <f>'CR Pôle Santé'!N30</f>
        <v>0</v>
      </c>
      <c r="P17" s="263">
        <f>'CR Pôle Santé'!O30</f>
        <v>0</v>
      </c>
      <c r="Q17" s="263">
        <f>'CR Pôle Santé'!P30</f>
        <v>0</v>
      </c>
      <c r="R17" s="263">
        <f>'CR Pôle Santé'!Q30</f>
        <v>0</v>
      </c>
      <c r="S17" s="263">
        <f>'CR Pôle Santé'!R30</f>
        <v>0</v>
      </c>
      <c r="T17" s="263">
        <f>'CR Pôle Santé'!S30</f>
        <v>0</v>
      </c>
      <c r="U17" s="263">
        <f>'CR Pôle Santé'!T30</f>
        <v>0</v>
      </c>
      <c r="V17" s="263">
        <f>'CR Pôle Santé'!U30</f>
        <v>0</v>
      </c>
      <c r="W17" s="263">
        <f>'CR Pôle Santé'!V30</f>
        <v>0</v>
      </c>
      <c r="X17" s="263">
        <f>'CR Pôle Santé'!W30</f>
        <v>-4736.4331666666676</v>
      </c>
      <c r="Y17" s="263">
        <f>'CR Pôle Santé'!X30</f>
        <v>-4736.4331666666676</v>
      </c>
      <c r="Z17" s="263">
        <f>'CR Pôle Santé'!Y30</f>
        <v>-4736.4331666666676</v>
      </c>
      <c r="AA17" s="263">
        <f>'CR Pôle Santé'!Z30</f>
        <v>-4736.4331666666676</v>
      </c>
      <c r="AB17" s="263">
        <f>'CR Pôle Santé'!AA30</f>
        <v>-4736.4331666666676</v>
      </c>
      <c r="AC17" s="263">
        <f>'CR Pôle Santé'!AB30</f>
        <v>-4736.4331666666676</v>
      </c>
      <c r="AD17" s="263">
        <f>'CR Pôle Santé'!AC30</f>
        <v>-4736.4331666666676</v>
      </c>
      <c r="AE17" s="263">
        <f>'CR Pôle Santé'!AD30</f>
        <v>-4736.4331666666676</v>
      </c>
      <c r="AF17" s="263">
        <f>'CR Pôle Santé'!AE30</f>
        <v>-3755.7526666666677</v>
      </c>
      <c r="AG17" s="263">
        <f>'CR Pôle Santé'!AF30</f>
        <v>-3755.7526666666677</v>
      </c>
      <c r="AH17" s="263">
        <f>'CR Pôle Santé'!AG30</f>
        <v>-3755.7526666666677</v>
      </c>
      <c r="AI17" s="263">
        <f>'CR Pôle Santé'!AH30</f>
        <v>-3755.7526666666677</v>
      </c>
      <c r="AJ17" s="263">
        <f>'CR Pôle Santé'!AI30</f>
        <v>-3755.7526666666677</v>
      </c>
      <c r="AK17" s="263">
        <f>'CR Pôle Santé'!AJ30</f>
        <v>-3755.7526666666677</v>
      </c>
      <c r="AL17" s="263">
        <f>'CR Pôle Santé'!AK30</f>
        <v>-3755.7526666666677</v>
      </c>
      <c r="AM17" s="263">
        <f>'CR Pôle Santé'!AL30</f>
        <v>-3755.7526666666677</v>
      </c>
      <c r="AN17" s="263">
        <f>'CR Pôle Santé'!AM30</f>
        <v>-3755.7526666666677</v>
      </c>
      <c r="AO17" s="263">
        <f>'CR Pôle Santé'!AN30</f>
        <v>-3755.7526666666677</v>
      </c>
      <c r="AP17" s="263">
        <f>'CR Pôle Santé'!AO30</f>
        <v>-3755.7526666666677</v>
      </c>
      <c r="AQ17" s="392">
        <f>'CR Pôle Santé'!AP30</f>
        <v>-3755.7526666666677</v>
      </c>
    </row>
    <row r="18" spans="1:43" s="42" customFormat="1" ht="23" customHeight="1">
      <c r="B18" s="559" t="s">
        <v>72</v>
      </c>
      <c r="C18" s="560"/>
      <c r="D18" s="561">
        <f>SUM(D8:D17)</f>
        <v>0</v>
      </c>
      <c r="E18" s="561">
        <f>SUM(E8:E17)</f>
        <v>-353031.73200000008</v>
      </c>
      <c r="F18" s="561">
        <f>SUM(F8:F17)</f>
        <v>-913166.83200000017</v>
      </c>
      <c r="G18" s="64"/>
      <c r="H18" s="202">
        <f t="shared" ref="H18:AQ18" si="8">SUM(H8:H17)</f>
        <v>0</v>
      </c>
      <c r="I18" s="202">
        <f t="shared" si="8"/>
        <v>0</v>
      </c>
      <c r="J18" s="202">
        <f t="shared" si="8"/>
        <v>0</v>
      </c>
      <c r="K18" s="202">
        <f t="shared" si="8"/>
        <v>0</v>
      </c>
      <c r="L18" s="202">
        <f t="shared" si="8"/>
        <v>0</v>
      </c>
      <c r="M18" s="202">
        <f t="shared" si="8"/>
        <v>0</v>
      </c>
      <c r="N18" s="202">
        <f t="shared" si="8"/>
        <v>0</v>
      </c>
      <c r="O18" s="202">
        <f t="shared" si="8"/>
        <v>0</v>
      </c>
      <c r="P18" s="202">
        <f t="shared" si="8"/>
        <v>0</v>
      </c>
      <c r="Q18" s="202">
        <f t="shared" si="8"/>
        <v>0</v>
      </c>
      <c r="R18" s="202">
        <f t="shared" si="8"/>
        <v>0</v>
      </c>
      <c r="S18" s="202">
        <f t="shared" si="8"/>
        <v>0</v>
      </c>
      <c r="T18" s="202">
        <f t="shared" si="8"/>
        <v>0</v>
      </c>
      <c r="U18" s="202">
        <f t="shared" si="8"/>
        <v>0</v>
      </c>
      <c r="V18" s="202">
        <f t="shared" si="8"/>
        <v>-6344</v>
      </c>
      <c r="W18" s="202">
        <f t="shared" si="8"/>
        <v>-3344</v>
      </c>
      <c r="X18" s="202">
        <f t="shared" si="8"/>
        <v>-36029.966500000002</v>
      </c>
      <c r="Y18" s="202">
        <f t="shared" si="8"/>
        <v>-34829.966500000002</v>
      </c>
      <c r="Z18" s="202">
        <f t="shared" si="8"/>
        <v>-40121.966500000002</v>
      </c>
      <c r="AA18" s="202">
        <f t="shared" si="8"/>
        <v>-40121.966500000002</v>
      </c>
      <c r="AB18" s="202">
        <f t="shared" si="8"/>
        <v>-45413.966500000002</v>
      </c>
      <c r="AC18" s="202">
        <f t="shared" si="8"/>
        <v>-45413.966500000002</v>
      </c>
      <c r="AD18" s="202">
        <f t="shared" si="8"/>
        <v>-50705.966500000002</v>
      </c>
      <c r="AE18" s="202">
        <f t="shared" si="8"/>
        <v>-50705.966500000002</v>
      </c>
      <c r="AF18" s="202">
        <f t="shared" si="8"/>
        <v>-62701.236000000004</v>
      </c>
      <c r="AG18" s="202">
        <f t="shared" si="8"/>
        <v>-62401.236000000004</v>
      </c>
      <c r="AH18" s="202">
        <f t="shared" si="8"/>
        <v>-67693.236000000004</v>
      </c>
      <c r="AI18" s="202">
        <f t="shared" si="8"/>
        <v>-67693.236000000004</v>
      </c>
      <c r="AJ18" s="202">
        <f t="shared" si="8"/>
        <v>-72985.23599999999</v>
      </c>
      <c r="AK18" s="202">
        <f t="shared" si="8"/>
        <v>-72985.23599999999</v>
      </c>
      <c r="AL18" s="202">
        <f t="shared" si="8"/>
        <v>-78277.23599999999</v>
      </c>
      <c r="AM18" s="202">
        <f t="shared" si="8"/>
        <v>-78277.23599999999</v>
      </c>
      <c r="AN18" s="202">
        <f t="shared" si="8"/>
        <v>-83569.23599999999</v>
      </c>
      <c r="AO18" s="202">
        <f t="shared" si="8"/>
        <v>-83569.23599999999</v>
      </c>
      <c r="AP18" s="202">
        <f t="shared" si="8"/>
        <v>-88861.23599999999</v>
      </c>
      <c r="AQ18" s="561">
        <f t="shared" si="8"/>
        <v>-94153.23599999999</v>
      </c>
    </row>
    <row r="19" spans="1:43" s="66" customFormat="1" ht="10" customHeight="1">
      <c r="D19" s="250"/>
      <c r="E19" s="250"/>
      <c r="F19" s="250"/>
      <c r="G19" s="251"/>
    </row>
    <row r="20" spans="1:43" ht="23" customHeight="1">
      <c r="A20" s="10">
        <v>1</v>
      </c>
      <c r="B20" s="235" t="s">
        <v>18</v>
      </c>
      <c r="C20" s="540"/>
      <c r="D20" s="541">
        <f>D6+D18</f>
        <v>0</v>
      </c>
      <c r="E20" s="541">
        <f>E6+E18</f>
        <v>-50211.732000000076</v>
      </c>
      <c r="F20" s="542">
        <f>F6+F18</f>
        <v>70263.16799999983</v>
      </c>
      <c r="H20" s="541">
        <f t="shared" ref="H20:AQ20" si="9">H6+H18</f>
        <v>0</v>
      </c>
      <c r="I20" s="541">
        <f t="shared" si="9"/>
        <v>0</v>
      </c>
      <c r="J20" s="541">
        <f t="shared" si="9"/>
        <v>0</v>
      </c>
      <c r="K20" s="541">
        <f t="shared" si="9"/>
        <v>0</v>
      </c>
      <c r="L20" s="541">
        <f t="shared" si="9"/>
        <v>0</v>
      </c>
      <c r="M20" s="541">
        <f t="shared" si="9"/>
        <v>0</v>
      </c>
      <c r="N20" s="541">
        <f t="shared" si="9"/>
        <v>0</v>
      </c>
      <c r="O20" s="541">
        <f t="shared" si="9"/>
        <v>0</v>
      </c>
      <c r="P20" s="541">
        <f t="shared" si="9"/>
        <v>0</v>
      </c>
      <c r="Q20" s="541">
        <f t="shared" si="9"/>
        <v>0</v>
      </c>
      <c r="R20" s="541">
        <f t="shared" si="9"/>
        <v>0</v>
      </c>
      <c r="S20" s="541">
        <f t="shared" si="9"/>
        <v>0</v>
      </c>
      <c r="T20" s="541">
        <f t="shared" si="9"/>
        <v>0</v>
      </c>
      <c r="U20" s="541">
        <f t="shared" si="9"/>
        <v>0</v>
      </c>
      <c r="V20" s="541">
        <f t="shared" si="9"/>
        <v>-6344</v>
      </c>
      <c r="W20" s="541">
        <f t="shared" si="9"/>
        <v>-3344</v>
      </c>
      <c r="X20" s="541">
        <f t="shared" si="9"/>
        <v>-36029.966500000002</v>
      </c>
      <c r="Y20" s="541">
        <f t="shared" si="9"/>
        <v>-1019.9665000000023</v>
      </c>
      <c r="Z20" s="541">
        <f t="shared" si="9"/>
        <v>-6311.9665000000023</v>
      </c>
      <c r="AA20" s="541">
        <f t="shared" si="9"/>
        <v>1038.0334999999977</v>
      </c>
      <c r="AB20" s="541">
        <f t="shared" si="9"/>
        <v>-4253.9665000000023</v>
      </c>
      <c r="AC20" s="541">
        <f t="shared" si="9"/>
        <v>3096.0334999999977</v>
      </c>
      <c r="AD20" s="541">
        <f t="shared" si="9"/>
        <v>-2195.9665000000023</v>
      </c>
      <c r="AE20" s="541">
        <f t="shared" si="9"/>
        <v>5154.0334999999977</v>
      </c>
      <c r="AF20" s="541">
        <f t="shared" si="9"/>
        <v>-6841.2360000000044</v>
      </c>
      <c r="AG20" s="541">
        <f t="shared" si="9"/>
        <v>5218.7639999999956</v>
      </c>
      <c r="AH20" s="541">
        <f t="shared" si="9"/>
        <v>-73.236000000004424</v>
      </c>
      <c r="AI20" s="541">
        <f t="shared" si="9"/>
        <v>7276.7639999999956</v>
      </c>
      <c r="AJ20" s="541">
        <f t="shared" si="9"/>
        <v>1984.7640000000101</v>
      </c>
      <c r="AK20" s="541">
        <f t="shared" si="9"/>
        <v>9334.7640000000101</v>
      </c>
      <c r="AL20" s="541">
        <f t="shared" si="9"/>
        <v>4042.7640000000101</v>
      </c>
      <c r="AM20" s="541">
        <f t="shared" si="9"/>
        <v>11392.76400000001</v>
      </c>
      <c r="AN20" s="541">
        <f t="shared" si="9"/>
        <v>6100.7640000000101</v>
      </c>
      <c r="AO20" s="541">
        <f t="shared" si="9"/>
        <v>13450.76400000001</v>
      </c>
      <c r="AP20" s="541">
        <f t="shared" si="9"/>
        <v>8158.7640000000101</v>
      </c>
      <c r="AQ20" s="542">
        <f t="shared" si="9"/>
        <v>10216.76400000001</v>
      </c>
    </row>
    <row r="21" spans="1:43" s="66" customFormat="1" ht="23" customHeight="1">
      <c r="D21" s="250"/>
      <c r="E21" s="250"/>
      <c r="F21" s="250"/>
      <c r="G21" s="251"/>
    </row>
    <row r="22" spans="1:43" s="62" customFormat="1" ht="23" customHeight="1">
      <c r="B22" s="562" t="s">
        <v>31</v>
      </c>
      <c r="C22" s="563"/>
      <c r="D22" s="260">
        <f t="shared" ref="D22:D23" si="10">H22+I22+J22+K22+L22+M22+N22+O22+P22+Q22+R22+S22</f>
        <v>0</v>
      </c>
      <c r="E22" s="260">
        <f t="shared" ref="E22:E23" si="11">T22+U22+V22+W22+X22+Y22+Z22+AA22+AB22+AC22+AD22+AE22</f>
        <v>-84729</v>
      </c>
      <c r="F22" s="269">
        <f t="shared" ref="F22:F23" si="12">AF22+AG22+AH22+AI22+AJ22+AK22+AL22+AM22+AN22+AO22+AP22+AQ22</f>
        <v>0</v>
      </c>
      <c r="H22" s="260">
        <f>-'Produits &amp; Charges Pôle Santé'!H173</f>
        <v>0</v>
      </c>
      <c r="I22" s="260">
        <f>-'Produits &amp; Charges Pôle Santé'!I173</f>
        <v>0</v>
      </c>
      <c r="J22" s="260">
        <f>-'Produits &amp; Charges Pôle Santé'!J173</f>
        <v>0</v>
      </c>
      <c r="K22" s="260">
        <f>-'Produits &amp; Charges Pôle Santé'!K173</f>
        <v>0</v>
      </c>
      <c r="L22" s="260">
        <f>-'Produits &amp; Charges Pôle Santé'!L173</f>
        <v>0</v>
      </c>
      <c r="M22" s="260">
        <f>-'Produits &amp; Charges Pôle Santé'!M173</f>
        <v>0</v>
      </c>
      <c r="N22" s="260">
        <f>-'Produits &amp; Charges Pôle Santé'!N173</f>
        <v>0</v>
      </c>
      <c r="O22" s="260">
        <f>-'Produits &amp; Charges Pôle Santé'!O173</f>
        <v>0</v>
      </c>
      <c r="P22" s="260">
        <f>-'Produits &amp; Charges Pôle Santé'!P173</f>
        <v>0</v>
      </c>
      <c r="Q22" s="260">
        <f>-'Produits &amp; Charges Pôle Santé'!Q173</f>
        <v>0</v>
      </c>
      <c r="R22" s="260">
        <f>-'Produits &amp; Charges Pôle Santé'!R173</f>
        <v>0</v>
      </c>
      <c r="S22" s="260">
        <f>-'Produits &amp; Charges Pôle Santé'!S173</f>
        <v>0</v>
      </c>
      <c r="T22" s="260">
        <f>-'Produits &amp; Charges Pôle Santé'!T173</f>
        <v>0</v>
      </c>
      <c r="U22" s="260">
        <f>-'Produits &amp; Charges Pôle Santé'!U173</f>
        <v>0</v>
      </c>
      <c r="V22" s="260">
        <f>-'Produits &amp; Charges Pôle Santé'!V173</f>
        <v>-84729</v>
      </c>
      <c r="W22" s="260">
        <f>-'Produits &amp; Charges Pôle Santé'!W173</f>
        <v>0</v>
      </c>
      <c r="X22" s="260">
        <f>-'Produits &amp; Charges Pôle Santé'!X173</f>
        <v>0</v>
      </c>
      <c r="Y22" s="260">
        <f>-'Produits &amp; Charges Pôle Santé'!Y173</f>
        <v>0</v>
      </c>
      <c r="Z22" s="260">
        <f>-'Produits &amp; Charges Pôle Santé'!Z173</f>
        <v>0</v>
      </c>
      <c r="AA22" s="260">
        <f>-'Produits &amp; Charges Pôle Santé'!AA173</f>
        <v>0</v>
      </c>
      <c r="AB22" s="260">
        <f>-'Produits &amp; Charges Pôle Santé'!AB173</f>
        <v>0</v>
      </c>
      <c r="AC22" s="260">
        <f>-'Produits &amp; Charges Pôle Santé'!AC173</f>
        <v>0</v>
      </c>
      <c r="AD22" s="260">
        <f>-'Produits &amp; Charges Pôle Santé'!AD173</f>
        <v>0</v>
      </c>
      <c r="AE22" s="260">
        <f>-'Produits &amp; Charges Pôle Santé'!AE173</f>
        <v>0</v>
      </c>
      <c r="AF22" s="260">
        <f>-'Produits &amp; Charges Pôle Santé'!AF173</f>
        <v>0</v>
      </c>
      <c r="AG22" s="260">
        <f>-'Produits &amp; Charges Pôle Santé'!AG173</f>
        <v>0</v>
      </c>
      <c r="AH22" s="260">
        <f>-'Produits &amp; Charges Pôle Santé'!AH173</f>
        <v>0</v>
      </c>
      <c r="AI22" s="260">
        <f>-'Produits &amp; Charges Pôle Santé'!AI173</f>
        <v>0</v>
      </c>
      <c r="AJ22" s="260">
        <f>-'Produits &amp; Charges Pôle Santé'!AJ173</f>
        <v>0</v>
      </c>
      <c r="AK22" s="260">
        <f>-'Produits &amp; Charges Pôle Santé'!AK173</f>
        <v>0</v>
      </c>
      <c r="AL22" s="260">
        <f>-'Produits &amp; Charges Pôle Santé'!AL173</f>
        <v>0</v>
      </c>
      <c r="AM22" s="260">
        <f>-'Produits &amp; Charges Pôle Santé'!AM173</f>
        <v>0</v>
      </c>
      <c r="AN22" s="260">
        <f>-'Produits &amp; Charges Pôle Santé'!AN173</f>
        <v>0</v>
      </c>
      <c r="AO22" s="260">
        <f>-'Produits &amp; Charges Pôle Santé'!AO173</f>
        <v>0</v>
      </c>
      <c r="AP22" s="260">
        <f>-'Produits &amp; Charges Pôle Santé'!AP173</f>
        <v>0</v>
      </c>
      <c r="AQ22" s="269">
        <f>-'Produits &amp; Charges Pôle Santé'!AQ173</f>
        <v>0</v>
      </c>
    </row>
    <row r="23" spans="1:43" s="62" customFormat="1" ht="23" customHeight="1">
      <c r="B23" s="548" t="s">
        <v>19</v>
      </c>
      <c r="C23" s="566"/>
      <c r="D23" s="567">
        <f t="shared" si="10"/>
        <v>0</v>
      </c>
      <c r="E23" s="567">
        <f t="shared" si="11"/>
        <v>0</v>
      </c>
      <c r="F23" s="568">
        <f t="shared" si="12"/>
        <v>0</v>
      </c>
      <c r="H23" s="569">
        <v>0</v>
      </c>
      <c r="I23" s="569">
        <v>0</v>
      </c>
      <c r="J23" s="569">
        <v>0</v>
      </c>
      <c r="K23" s="569">
        <v>0</v>
      </c>
      <c r="L23" s="569">
        <v>0</v>
      </c>
      <c r="M23" s="569">
        <v>0</v>
      </c>
      <c r="N23" s="569">
        <v>0</v>
      </c>
      <c r="O23" s="569">
        <v>0</v>
      </c>
      <c r="P23" s="569">
        <v>0</v>
      </c>
      <c r="Q23" s="569">
        <v>0</v>
      </c>
      <c r="R23" s="569">
        <v>0</v>
      </c>
      <c r="S23" s="569">
        <v>0</v>
      </c>
      <c r="T23" s="569">
        <v>0</v>
      </c>
      <c r="U23" s="569">
        <v>0</v>
      </c>
      <c r="V23" s="569">
        <v>0</v>
      </c>
      <c r="W23" s="569">
        <v>0</v>
      </c>
      <c r="X23" s="569">
        <v>0</v>
      </c>
      <c r="Y23" s="569">
        <v>0</v>
      </c>
      <c r="Z23" s="569">
        <v>0</v>
      </c>
      <c r="AA23" s="569">
        <v>0</v>
      </c>
      <c r="AB23" s="569">
        <v>0</v>
      </c>
      <c r="AC23" s="569">
        <v>0</v>
      </c>
      <c r="AD23" s="569">
        <v>0</v>
      </c>
      <c r="AE23" s="569">
        <v>0</v>
      </c>
      <c r="AF23" s="569">
        <v>0</v>
      </c>
      <c r="AG23" s="569">
        <v>0</v>
      </c>
      <c r="AH23" s="569">
        <v>0</v>
      </c>
      <c r="AI23" s="569">
        <v>0</v>
      </c>
      <c r="AJ23" s="569">
        <v>0</v>
      </c>
      <c r="AK23" s="569">
        <v>0</v>
      </c>
      <c r="AL23" s="569">
        <v>0</v>
      </c>
      <c r="AM23" s="569">
        <v>0</v>
      </c>
      <c r="AN23" s="569">
        <v>0</v>
      </c>
      <c r="AO23" s="569">
        <v>0</v>
      </c>
      <c r="AP23" s="569">
        <v>0</v>
      </c>
      <c r="AQ23" s="475">
        <v>0</v>
      </c>
    </row>
    <row r="24" spans="1:43" ht="23" customHeight="1">
      <c r="A24" s="10">
        <v>2</v>
      </c>
      <c r="B24" s="235" t="s">
        <v>20</v>
      </c>
      <c r="C24" s="540"/>
      <c r="D24" s="541">
        <f t="shared" ref="D24:AJ24" si="13">SUM(D22:D23)</f>
        <v>0</v>
      </c>
      <c r="E24" s="541">
        <f t="shared" si="13"/>
        <v>-84729</v>
      </c>
      <c r="F24" s="542">
        <f t="shared" si="13"/>
        <v>0</v>
      </c>
      <c r="H24" s="541">
        <f>SUM(H22:H23)</f>
        <v>0</v>
      </c>
      <c r="I24" s="541">
        <f t="shared" si="13"/>
        <v>0</v>
      </c>
      <c r="J24" s="541">
        <f t="shared" si="13"/>
        <v>0</v>
      </c>
      <c r="K24" s="541">
        <f t="shared" si="13"/>
        <v>0</v>
      </c>
      <c r="L24" s="541">
        <f t="shared" si="13"/>
        <v>0</v>
      </c>
      <c r="M24" s="541">
        <f t="shared" si="13"/>
        <v>0</v>
      </c>
      <c r="N24" s="541">
        <f t="shared" si="13"/>
        <v>0</v>
      </c>
      <c r="O24" s="541">
        <f t="shared" si="13"/>
        <v>0</v>
      </c>
      <c r="P24" s="541">
        <f t="shared" si="13"/>
        <v>0</v>
      </c>
      <c r="Q24" s="541">
        <f t="shared" si="13"/>
        <v>0</v>
      </c>
      <c r="R24" s="541">
        <f t="shared" si="13"/>
        <v>0</v>
      </c>
      <c r="S24" s="541">
        <f t="shared" si="13"/>
        <v>0</v>
      </c>
      <c r="T24" s="541">
        <f>SUM(T22:T23)</f>
        <v>0</v>
      </c>
      <c r="U24" s="541">
        <f t="shared" si="13"/>
        <v>0</v>
      </c>
      <c r="V24" s="541">
        <f t="shared" si="13"/>
        <v>-84729</v>
      </c>
      <c r="W24" s="541">
        <f>SUM(W22:W23)</f>
        <v>0</v>
      </c>
      <c r="X24" s="541">
        <f t="shared" si="13"/>
        <v>0</v>
      </c>
      <c r="Y24" s="541">
        <f t="shared" si="13"/>
        <v>0</v>
      </c>
      <c r="Z24" s="541">
        <f t="shared" si="13"/>
        <v>0</v>
      </c>
      <c r="AA24" s="541">
        <f t="shared" si="13"/>
        <v>0</v>
      </c>
      <c r="AB24" s="541">
        <f t="shared" si="13"/>
        <v>0</v>
      </c>
      <c r="AC24" s="541">
        <f t="shared" si="13"/>
        <v>0</v>
      </c>
      <c r="AD24" s="541">
        <f t="shared" si="13"/>
        <v>0</v>
      </c>
      <c r="AE24" s="541">
        <f t="shared" si="13"/>
        <v>0</v>
      </c>
      <c r="AF24" s="541">
        <f t="shared" si="13"/>
        <v>0</v>
      </c>
      <c r="AG24" s="541">
        <f t="shared" si="13"/>
        <v>0</v>
      </c>
      <c r="AH24" s="541">
        <f t="shared" si="13"/>
        <v>0</v>
      </c>
      <c r="AI24" s="541">
        <f t="shared" si="13"/>
        <v>0</v>
      </c>
      <c r="AJ24" s="541">
        <f t="shared" si="13"/>
        <v>0</v>
      </c>
      <c r="AK24" s="541">
        <f t="shared" ref="AK24:AQ24" si="14">SUM(AK22:AK23)</f>
        <v>0</v>
      </c>
      <c r="AL24" s="541">
        <f t="shared" si="14"/>
        <v>0</v>
      </c>
      <c r="AM24" s="541">
        <f t="shared" si="14"/>
        <v>0</v>
      </c>
      <c r="AN24" s="541">
        <f t="shared" si="14"/>
        <v>0</v>
      </c>
      <c r="AO24" s="541">
        <f t="shared" si="14"/>
        <v>0</v>
      </c>
      <c r="AP24" s="541">
        <f t="shared" si="14"/>
        <v>0</v>
      </c>
      <c r="AQ24" s="542">
        <f t="shared" si="14"/>
        <v>0</v>
      </c>
    </row>
    <row r="25" spans="1:43" s="66" customFormat="1" ht="23" customHeight="1">
      <c r="D25" s="250"/>
      <c r="E25" s="250"/>
      <c r="F25" s="250"/>
      <c r="G25" s="251"/>
    </row>
    <row r="26" spans="1:43" s="62" customFormat="1" ht="23" customHeight="1">
      <c r="B26" s="562" t="s">
        <v>21</v>
      </c>
      <c r="C26" s="563"/>
      <c r="D26" s="260">
        <f>H26+I26+J26+K26+L26+M26+N26+O26+P26+Q26+R26+S26</f>
        <v>0</v>
      </c>
      <c r="E26" s="260">
        <f>T26+U26+V26+W26+X26+Y26+Z26+AA26+AB26+AC26+AD26+AE26</f>
        <v>0</v>
      </c>
      <c r="F26" s="269">
        <f>AF26+AG26+AH26+AI26+AJ26+AK26+AL26+AM26+AN26+AO26+AP26+AQ26</f>
        <v>0</v>
      </c>
      <c r="H26" s="570">
        <v>0</v>
      </c>
      <c r="I26" s="570">
        <v>0</v>
      </c>
      <c r="J26" s="570">
        <v>0</v>
      </c>
      <c r="K26" s="570">
        <v>0</v>
      </c>
      <c r="L26" s="570">
        <v>0</v>
      </c>
      <c r="M26" s="570">
        <v>0</v>
      </c>
      <c r="N26" s="570">
        <v>0</v>
      </c>
      <c r="O26" s="570">
        <v>0</v>
      </c>
      <c r="P26" s="570">
        <v>0</v>
      </c>
      <c r="Q26" s="570">
        <v>0</v>
      </c>
      <c r="R26" s="570">
        <v>0</v>
      </c>
      <c r="S26" s="570">
        <v>0</v>
      </c>
      <c r="T26" s="570">
        <v>0</v>
      </c>
      <c r="U26" s="570">
        <v>0</v>
      </c>
      <c r="V26" s="570">
        <v>0</v>
      </c>
      <c r="W26" s="570">
        <v>0</v>
      </c>
      <c r="X26" s="570">
        <v>0</v>
      </c>
      <c r="Y26" s="570">
        <v>0</v>
      </c>
      <c r="Z26" s="570">
        <v>0</v>
      </c>
      <c r="AA26" s="570">
        <v>0</v>
      </c>
      <c r="AB26" s="570">
        <v>0</v>
      </c>
      <c r="AC26" s="570">
        <v>0</v>
      </c>
      <c r="AD26" s="570">
        <v>0</v>
      </c>
      <c r="AE26" s="570">
        <v>0</v>
      </c>
      <c r="AF26" s="570">
        <v>0</v>
      </c>
      <c r="AG26" s="570">
        <v>0</v>
      </c>
      <c r="AH26" s="570">
        <v>0</v>
      </c>
      <c r="AI26" s="570">
        <v>0</v>
      </c>
      <c r="AJ26" s="570">
        <v>0</v>
      </c>
      <c r="AK26" s="570">
        <v>0</v>
      </c>
      <c r="AL26" s="570">
        <v>0</v>
      </c>
      <c r="AM26" s="570">
        <v>0</v>
      </c>
      <c r="AN26" s="570">
        <v>0</v>
      </c>
      <c r="AO26" s="570">
        <v>0</v>
      </c>
      <c r="AP26" s="570">
        <v>0</v>
      </c>
      <c r="AQ26" s="474">
        <v>0</v>
      </c>
    </row>
    <row r="27" spans="1:43" s="62" customFormat="1" ht="23" customHeight="1">
      <c r="B27" s="564" t="s">
        <v>36</v>
      </c>
      <c r="C27" s="565"/>
      <c r="D27" s="140">
        <f>H27+I27+J27+K27+L27+M27+N27+O27+P27+Q27+R27+S27</f>
        <v>0</v>
      </c>
      <c r="E27" s="140">
        <f>T27+U27+V27+W27+X27+Y27+Z27+AA27+AB27+AC27+AD27+AE27</f>
        <v>0</v>
      </c>
      <c r="F27" s="146">
        <f>AF27+AG27+AH27+AI27+AJ27+AK27+AL27+AM27+AN27+AO27+AP27+AQ27</f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4">
        <v>0</v>
      </c>
      <c r="N27" s="174">
        <v>0</v>
      </c>
      <c r="O27" s="174">
        <v>0</v>
      </c>
      <c r="P27" s="174">
        <v>0</v>
      </c>
      <c r="Q27" s="174">
        <v>0</v>
      </c>
      <c r="R27" s="174">
        <v>0</v>
      </c>
      <c r="S27" s="174">
        <v>0</v>
      </c>
      <c r="T27" s="174">
        <v>0</v>
      </c>
      <c r="U27" s="174">
        <v>0</v>
      </c>
      <c r="V27" s="174">
        <v>0</v>
      </c>
      <c r="W27" s="174">
        <v>0</v>
      </c>
      <c r="X27" s="174">
        <v>0</v>
      </c>
      <c r="Y27" s="174">
        <v>0</v>
      </c>
      <c r="Z27" s="174">
        <v>0</v>
      </c>
      <c r="AA27" s="174">
        <v>0</v>
      </c>
      <c r="AB27" s="174">
        <v>0</v>
      </c>
      <c r="AC27" s="174">
        <v>0</v>
      </c>
      <c r="AD27" s="174">
        <v>0</v>
      </c>
      <c r="AE27" s="174">
        <v>0</v>
      </c>
      <c r="AF27" s="174">
        <v>0</v>
      </c>
      <c r="AG27" s="174">
        <v>0</v>
      </c>
      <c r="AH27" s="174">
        <v>0</v>
      </c>
      <c r="AI27" s="174">
        <v>0</v>
      </c>
      <c r="AJ27" s="174">
        <v>0</v>
      </c>
      <c r="AK27" s="174">
        <v>0</v>
      </c>
      <c r="AL27" s="174">
        <v>0</v>
      </c>
      <c r="AM27" s="174">
        <v>0</v>
      </c>
      <c r="AN27" s="174">
        <v>0</v>
      </c>
      <c r="AO27" s="174">
        <v>0</v>
      </c>
      <c r="AP27" s="174">
        <v>0</v>
      </c>
      <c r="AQ27" s="313">
        <v>0</v>
      </c>
    </row>
    <row r="28" spans="1:43" s="62" customFormat="1" ht="23" customHeight="1">
      <c r="B28" s="564" t="s">
        <v>22</v>
      </c>
      <c r="C28" s="565"/>
      <c r="D28" s="140">
        <f>H28+I28+J28+K28+L28+M28+N28+O28+P28+Q28+R28+S28</f>
        <v>0</v>
      </c>
      <c r="E28" s="140">
        <f>T28+U28+V28+W28+X28+Y28+Z28+AA28+AB28+AC28+AD28+AE28</f>
        <v>0</v>
      </c>
      <c r="F28" s="146">
        <f>AF28+AG28+AH28+AI28+AJ28+AK28+AL28+AM28+AN28+AO28+AP28+AQ28</f>
        <v>0</v>
      </c>
      <c r="H28" s="174">
        <v>0</v>
      </c>
      <c r="I28" s="174">
        <v>0</v>
      </c>
      <c r="J28" s="174">
        <v>0</v>
      </c>
      <c r="K28" s="174">
        <v>0</v>
      </c>
      <c r="L28" s="174">
        <v>0</v>
      </c>
      <c r="M28" s="174">
        <v>0</v>
      </c>
      <c r="N28" s="174">
        <v>0</v>
      </c>
      <c r="O28" s="174">
        <v>0</v>
      </c>
      <c r="P28" s="174">
        <v>0</v>
      </c>
      <c r="Q28" s="174">
        <v>0</v>
      </c>
      <c r="R28" s="174">
        <v>0</v>
      </c>
      <c r="S28" s="174">
        <v>0</v>
      </c>
      <c r="T28" s="174">
        <v>0</v>
      </c>
      <c r="U28" s="174">
        <v>0</v>
      </c>
      <c r="V28" s="174">
        <v>0</v>
      </c>
      <c r="W28" s="174">
        <v>0</v>
      </c>
      <c r="X28" s="174">
        <v>0</v>
      </c>
      <c r="Y28" s="174">
        <v>0</v>
      </c>
      <c r="Z28" s="174">
        <v>0</v>
      </c>
      <c r="AA28" s="174">
        <v>0</v>
      </c>
      <c r="AB28" s="174">
        <v>0</v>
      </c>
      <c r="AC28" s="174">
        <v>0</v>
      </c>
      <c r="AD28" s="174">
        <v>0</v>
      </c>
      <c r="AE28" s="174">
        <v>0</v>
      </c>
      <c r="AF28" s="174">
        <v>0</v>
      </c>
      <c r="AG28" s="174">
        <v>0</v>
      </c>
      <c r="AH28" s="174">
        <v>0</v>
      </c>
      <c r="AI28" s="174">
        <v>0</v>
      </c>
      <c r="AJ28" s="174">
        <v>0</v>
      </c>
      <c r="AK28" s="174">
        <v>0</v>
      </c>
      <c r="AL28" s="174">
        <v>0</v>
      </c>
      <c r="AM28" s="174">
        <v>0</v>
      </c>
      <c r="AN28" s="174">
        <v>0</v>
      </c>
      <c r="AO28" s="174">
        <v>0</v>
      </c>
      <c r="AP28" s="174">
        <v>0</v>
      </c>
      <c r="AQ28" s="313">
        <v>0</v>
      </c>
    </row>
    <row r="29" spans="1:43" s="62" customFormat="1" ht="23" customHeight="1">
      <c r="B29" s="564" t="s">
        <v>23</v>
      </c>
      <c r="C29" s="565"/>
      <c r="D29" s="571">
        <f>H29+I29+J29+K29+L29+M29+N29+O29+P29+Q29+R29+S29</f>
        <v>0</v>
      </c>
      <c r="E29" s="571">
        <f>T29+U29+V29+W29+X29+Y29+Z29+AA29+AB29+AC29+AD29+AE29</f>
        <v>0</v>
      </c>
      <c r="F29" s="572">
        <f>AF29+AG29+AH29+AI29+AJ29+AK29+AL29+AM29+AN29+AO29+AP29+AQ29</f>
        <v>0</v>
      </c>
      <c r="H29" s="174">
        <v>0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  <c r="S29" s="174">
        <v>0</v>
      </c>
      <c r="T29" s="174">
        <v>0</v>
      </c>
      <c r="U29" s="174">
        <v>0</v>
      </c>
      <c r="V29" s="174">
        <v>0</v>
      </c>
      <c r="W29" s="174">
        <v>0</v>
      </c>
      <c r="X29" s="174">
        <v>0</v>
      </c>
      <c r="Y29" s="174">
        <v>0</v>
      </c>
      <c r="Z29" s="174">
        <v>0</v>
      </c>
      <c r="AA29" s="174">
        <v>0</v>
      </c>
      <c r="AB29" s="174">
        <v>0</v>
      </c>
      <c r="AC29" s="174">
        <v>0</v>
      </c>
      <c r="AD29" s="174">
        <v>0</v>
      </c>
      <c r="AE29" s="174">
        <v>0</v>
      </c>
      <c r="AF29" s="174">
        <v>0</v>
      </c>
      <c r="AG29" s="174">
        <v>0</v>
      </c>
      <c r="AH29" s="174">
        <v>0</v>
      </c>
      <c r="AI29" s="174">
        <v>0</v>
      </c>
      <c r="AJ29" s="174">
        <v>0</v>
      </c>
      <c r="AK29" s="174">
        <v>0</v>
      </c>
      <c r="AL29" s="174">
        <v>0</v>
      </c>
      <c r="AM29" s="174">
        <v>0</v>
      </c>
      <c r="AN29" s="174">
        <v>0</v>
      </c>
      <c r="AO29" s="174">
        <v>0</v>
      </c>
      <c r="AP29" s="174">
        <v>0</v>
      </c>
      <c r="AQ29" s="313">
        <v>0</v>
      </c>
    </row>
    <row r="30" spans="1:43" s="62" customFormat="1" ht="23" customHeight="1">
      <c r="B30" s="548" t="s">
        <v>74</v>
      </c>
      <c r="C30" s="566"/>
      <c r="D30" s="263">
        <f>H30+I30+J30+K30+L30+M30+N30+O30+P30+Q30+R30+S30</f>
        <v>0</v>
      </c>
      <c r="E30" s="263">
        <f>T30+U30+V30+W30+X30+Y30+Z30+AA30+AB30+AC30+AD30+AE30</f>
        <v>122207</v>
      </c>
      <c r="F30" s="392">
        <f>AF30+AG30+AH30+AI30+AJ30+AK30+AL30+AM30+AN30+AO30+AP30+AQ30</f>
        <v>19733</v>
      </c>
      <c r="H30" s="569">
        <f>'CR Pôle Santé'!G14</f>
        <v>0</v>
      </c>
      <c r="I30" s="569">
        <f>'CR Pôle Santé'!H14</f>
        <v>0</v>
      </c>
      <c r="J30" s="569">
        <f>'CR Pôle Santé'!I14</f>
        <v>0</v>
      </c>
      <c r="K30" s="569">
        <f>'CR Pôle Santé'!J14</f>
        <v>0</v>
      </c>
      <c r="L30" s="569">
        <f>'CR Pôle Santé'!K14</f>
        <v>0</v>
      </c>
      <c r="M30" s="569">
        <f>'CR Pôle Santé'!L14</f>
        <v>0</v>
      </c>
      <c r="N30" s="569">
        <f>'CR Pôle Santé'!M14</f>
        <v>0</v>
      </c>
      <c r="O30" s="569">
        <f>'CR Pôle Santé'!N14</f>
        <v>0</v>
      </c>
      <c r="P30" s="569">
        <f>'CR Pôle Santé'!O14</f>
        <v>0</v>
      </c>
      <c r="Q30" s="569">
        <f>'CR Pôle Santé'!P14</f>
        <v>0</v>
      </c>
      <c r="R30" s="569">
        <f>'CR Pôle Santé'!Q14</f>
        <v>0</v>
      </c>
      <c r="S30" s="569">
        <f>'CR Pôle Santé'!R14</f>
        <v>0</v>
      </c>
      <c r="T30" s="569">
        <f>'CR Pôle Santé'!S14</f>
        <v>0</v>
      </c>
      <c r="U30" s="569">
        <f>'CR Pôle Santé'!T14</f>
        <v>0</v>
      </c>
      <c r="V30" s="569">
        <f>'CR Pôle Santé'!U14</f>
        <v>0</v>
      </c>
      <c r="W30" s="569">
        <f>'CR Pôle Santé'!V14</f>
        <v>0</v>
      </c>
      <c r="X30" s="569">
        <f>'CR Pôle Santé'!W14</f>
        <v>122207</v>
      </c>
      <c r="Y30" s="569">
        <f>'CR Pôle Santé'!X14</f>
        <v>0</v>
      </c>
      <c r="Z30" s="569">
        <f>'CR Pôle Santé'!Y14</f>
        <v>0</v>
      </c>
      <c r="AA30" s="569">
        <f>'CR Pôle Santé'!Z14</f>
        <v>0</v>
      </c>
      <c r="AB30" s="569">
        <f>'CR Pôle Santé'!AA14</f>
        <v>0</v>
      </c>
      <c r="AC30" s="569">
        <f>'CR Pôle Santé'!AB14</f>
        <v>0</v>
      </c>
      <c r="AD30" s="569">
        <f>'CR Pôle Santé'!AC14</f>
        <v>0</v>
      </c>
      <c r="AE30" s="569">
        <f>'CR Pôle Santé'!AD14</f>
        <v>0</v>
      </c>
      <c r="AF30" s="569">
        <f>'CR Pôle Santé'!AE14</f>
        <v>19733</v>
      </c>
      <c r="AG30" s="569">
        <f>'CR Pôle Santé'!AF14</f>
        <v>0</v>
      </c>
      <c r="AH30" s="569">
        <f>'CR Pôle Santé'!AG14</f>
        <v>0</v>
      </c>
      <c r="AI30" s="569">
        <f>'CR Pôle Santé'!AH14</f>
        <v>0</v>
      </c>
      <c r="AJ30" s="569">
        <f>'CR Pôle Santé'!AI14</f>
        <v>0</v>
      </c>
      <c r="AK30" s="569">
        <f>'CR Pôle Santé'!AJ14</f>
        <v>0</v>
      </c>
      <c r="AL30" s="569">
        <f>'CR Pôle Santé'!AK14</f>
        <v>0</v>
      </c>
      <c r="AM30" s="569">
        <f>'CR Pôle Santé'!AL14</f>
        <v>0</v>
      </c>
      <c r="AN30" s="569">
        <f>'CR Pôle Santé'!AM14</f>
        <v>0</v>
      </c>
      <c r="AO30" s="569">
        <f>'CR Pôle Santé'!AN14</f>
        <v>0</v>
      </c>
      <c r="AP30" s="569">
        <f>'CR Pôle Santé'!AO14</f>
        <v>0</v>
      </c>
      <c r="AQ30" s="475">
        <f>'CR Pôle Santé'!AP14</f>
        <v>0</v>
      </c>
    </row>
    <row r="31" spans="1:43" ht="23" customHeight="1">
      <c r="A31" s="10">
        <v>3</v>
      </c>
      <c r="B31" s="235" t="s">
        <v>24</v>
      </c>
      <c r="C31" s="540"/>
      <c r="D31" s="541">
        <f t="shared" ref="D31:AJ31" si="15">SUM(D26:D30)</f>
        <v>0</v>
      </c>
      <c r="E31" s="541">
        <f t="shared" si="15"/>
        <v>122207</v>
      </c>
      <c r="F31" s="542">
        <f t="shared" si="15"/>
        <v>19733</v>
      </c>
      <c r="H31" s="541">
        <f>SUM(H26:H30)</f>
        <v>0</v>
      </c>
      <c r="I31" s="541">
        <f t="shared" si="15"/>
        <v>0</v>
      </c>
      <c r="J31" s="541">
        <f t="shared" si="15"/>
        <v>0</v>
      </c>
      <c r="K31" s="541">
        <f t="shared" si="15"/>
        <v>0</v>
      </c>
      <c r="L31" s="541">
        <f t="shared" si="15"/>
        <v>0</v>
      </c>
      <c r="M31" s="541">
        <f t="shared" si="15"/>
        <v>0</v>
      </c>
      <c r="N31" s="541">
        <f t="shared" si="15"/>
        <v>0</v>
      </c>
      <c r="O31" s="541">
        <f t="shared" si="15"/>
        <v>0</v>
      </c>
      <c r="P31" s="541">
        <f t="shared" si="15"/>
        <v>0</v>
      </c>
      <c r="Q31" s="541">
        <f t="shared" si="15"/>
        <v>0</v>
      </c>
      <c r="R31" s="541">
        <f t="shared" si="15"/>
        <v>0</v>
      </c>
      <c r="S31" s="541">
        <f t="shared" si="15"/>
        <v>0</v>
      </c>
      <c r="T31" s="541">
        <f>SUM(T26:T30)</f>
        <v>0</v>
      </c>
      <c r="U31" s="541">
        <f t="shared" si="15"/>
        <v>0</v>
      </c>
      <c r="V31" s="541">
        <f t="shared" si="15"/>
        <v>0</v>
      </c>
      <c r="W31" s="541">
        <f t="shared" si="15"/>
        <v>0</v>
      </c>
      <c r="X31" s="541">
        <f t="shared" si="15"/>
        <v>122207</v>
      </c>
      <c r="Y31" s="541">
        <f t="shared" si="15"/>
        <v>0</v>
      </c>
      <c r="Z31" s="541">
        <f t="shared" si="15"/>
        <v>0</v>
      </c>
      <c r="AA31" s="541">
        <f t="shared" si="15"/>
        <v>0</v>
      </c>
      <c r="AB31" s="541">
        <f t="shared" si="15"/>
        <v>0</v>
      </c>
      <c r="AC31" s="541">
        <f t="shared" si="15"/>
        <v>0</v>
      </c>
      <c r="AD31" s="541">
        <f t="shared" si="15"/>
        <v>0</v>
      </c>
      <c r="AE31" s="541">
        <f t="shared" si="15"/>
        <v>0</v>
      </c>
      <c r="AF31" s="541">
        <f t="shared" si="15"/>
        <v>19733</v>
      </c>
      <c r="AG31" s="541">
        <f t="shared" si="15"/>
        <v>0</v>
      </c>
      <c r="AH31" s="541">
        <f t="shared" si="15"/>
        <v>0</v>
      </c>
      <c r="AI31" s="541">
        <f t="shared" si="15"/>
        <v>0</v>
      </c>
      <c r="AJ31" s="541">
        <f t="shared" si="15"/>
        <v>0</v>
      </c>
      <c r="AK31" s="541">
        <f t="shared" ref="AK31:AQ31" si="16">SUM(AK26:AK30)</f>
        <v>0</v>
      </c>
      <c r="AL31" s="541">
        <f t="shared" si="16"/>
        <v>0</v>
      </c>
      <c r="AM31" s="541">
        <f t="shared" si="16"/>
        <v>0</v>
      </c>
      <c r="AN31" s="541">
        <f t="shared" si="16"/>
        <v>0</v>
      </c>
      <c r="AO31" s="541">
        <f t="shared" si="16"/>
        <v>0</v>
      </c>
      <c r="AP31" s="541">
        <f t="shared" si="16"/>
        <v>0</v>
      </c>
      <c r="AQ31" s="542">
        <f t="shared" si="16"/>
        <v>0</v>
      </c>
    </row>
    <row r="32" spans="1:43" s="66" customFormat="1" ht="23" customHeight="1">
      <c r="D32" s="250"/>
      <c r="E32" s="250"/>
      <c r="F32" s="250"/>
      <c r="G32" s="251"/>
    </row>
    <row r="33" spans="2:44" ht="23" customHeight="1">
      <c r="B33" s="252" t="s">
        <v>26</v>
      </c>
      <c r="C33" s="253"/>
      <c r="D33" s="470">
        <v>0</v>
      </c>
      <c r="E33" s="470">
        <f>D35</f>
        <v>0</v>
      </c>
      <c r="F33" s="557">
        <f>E35</f>
        <v>-12733.732000000076</v>
      </c>
      <c r="H33" s="470">
        <f>D33</f>
        <v>0</v>
      </c>
      <c r="I33" s="470">
        <f t="shared" ref="I33:AQ33" si="17">H35</f>
        <v>0</v>
      </c>
      <c r="J33" s="470">
        <f t="shared" si="17"/>
        <v>0</v>
      </c>
      <c r="K33" s="470">
        <f t="shared" si="17"/>
        <v>0</v>
      </c>
      <c r="L33" s="470">
        <f t="shared" si="17"/>
        <v>0</v>
      </c>
      <c r="M33" s="470">
        <f t="shared" si="17"/>
        <v>0</v>
      </c>
      <c r="N33" s="470">
        <f t="shared" si="17"/>
        <v>0</v>
      </c>
      <c r="O33" s="470">
        <f t="shared" si="17"/>
        <v>0</v>
      </c>
      <c r="P33" s="470">
        <f t="shared" si="17"/>
        <v>0</v>
      </c>
      <c r="Q33" s="470">
        <f t="shared" si="17"/>
        <v>0</v>
      </c>
      <c r="R33" s="470">
        <f t="shared" si="17"/>
        <v>0</v>
      </c>
      <c r="S33" s="470">
        <f t="shared" si="17"/>
        <v>0</v>
      </c>
      <c r="T33" s="470">
        <f t="shared" si="17"/>
        <v>0</v>
      </c>
      <c r="U33" s="470">
        <f t="shared" si="17"/>
        <v>0</v>
      </c>
      <c r="V33" s="470">
        <f t="shared" si="17"/>
        <v>0</v>
      </c>
      <c r="W33" s="470">
        <f t="shared" si="17"/>
        <v>-91073</v>
      </c>
      <c r="X33" s="470">
        <f t="shared" si="17"/>
        <v>-94417</v>
      </c>
      <c r="Y33" s="470">
        <f t="shared" si="17"/>
        <v>-8239.9665000000095</v>
      </c>
      <c r="Z33" s="470">
        <f t="shared" si="17"/>
        <v>-9259.9330000000118</v>
      </c>
      <c r="AA33" s="470">
        <f t="shared" si="17"/>
        <v>-15571.899500000014</v>
      </c>
      <c r="AB33" s="470">
        <f t="shared" si="17"/>
        <v>-14533.866000000016</v>
      </c>
      <c r="AC33" s="470">
        <f t="shared" si="17"/>
        <v>-18787.832500000019</v>
      </c>
      <c r="AD33" s="470">
        <f t="shared" si="17"/>
        <v>-15691.799000000021</v>
      </c>
      <c r="AE33" s="470">
        <f t="shared" si="17"/>
        <v>-17887.765500000023</v>
      </c>
      <c r="AF33" s="470">
        <f t="shared" si="17"/>
        <v>-12733.732000000025</v>
      </c>
      <c r="AG33" s="470">
        <f t="shared" si="17"/>
        <v>158.03199999997014</v>
      </c>
      <c r="AH33" s="470">
        <f t="shared" si="17"/>
        <v>5376.7959999999657</v>
      </c>
      <c r="AI33" s="470">
        <f t="shared" si="17"/>
        <v>5303.5599999999613</v>
      </c>
      <c r="AJ33" s="470">
        <f t="shared" si="17"/>
        <v>12580.323999999957</v>
      </c>
      <c r="AK33" s="470">
        <f t="shared" si="17"/>
        <v>14565.087999999967</v>
      </c>
      <c r="AL33" s="470">
        <f t="shared" si="17"/>
        <v>23899.851999999977</v>
      </c>
      <c r="AM33" s="470">
        <f t="shared" si="17"/>
        <v>27942.615999999987</v>
      </c>
      <c r="AN33" s="470">
        <f t="shared" si="17"/>
        <v>39335.379999999997</v>
      </c>
      <c r="AO33" s="470">
        <f t="shared" si="17"/>
        <v>45436.144000000008</v>
      </c>
      <c r="AP33" s="470">
        <f t="shared" si="17"/>
        <v>58886.908000000018</v>
      </c>
      <c r="AQ33" s="557">
        <f t="shared" si="17"/>
        <v>67045.67200000002</v>
      </c>
      <c r="AR33" s="66"/>
    </row>
    <row r="34" spans="2:44" ht="23" customHeight="1">
      <c r="B34" s="573" t="s">
        <v>25</v>
      </c>
      <c r="C34" s="574"/>
      <c r="D34" s="44">
        <f>D20+D24+D31</f>
        <v>0</v>
      </c>
      <c r="E34" s="44">
        <f>E20+E24+E31</f>
        <v>-12733.732000000076</v>
      </c>
      <c r="F34" s="543">
        <f t="shared" ref="E34:AQ34" si="18">F20+F24+F31</f>
        <v>89996.16799999983</v>
      </c>
      <c r="H34" s="44">
        <f>H20+H24+H31</f>
        <v>0</v>
      </c>
      <c r="I34" s="44">
        <f t="shared" si="18"/>
        <v>0</v>
      </c>
      <c r="J34" s="44">
        <f>J20+J24+J31</f>
        <v>0</v>
      </c>
      <c r="K34" s="44">
        <f t="shared" si="18"/>
        <v>0</v>
      </c>
      <c r="L34" s="44">
        <f>L20+L24+L31</f>
        <v>0</v>
      </c>
      <c r="M34" s="44">
        <f t="shared" si="18"/>
        <v>0</v>
      </c>
      <c r="N34" s="44">
        <f t="shared" si="18"/>
        <v>0</v>
      </c>
      <c r="O34" s="44">
        <f>O20+O24+O31</f>
        <v>0</v>
      </c>
      <c r="P34" s="44">
        <f t="shared" si="18"/>
        <v>0</v>
      </c>
      <c r="Q34" s="44">
        <f t="shared" si="18"/>
        <v>0</v>
      </c>
      <c r="R34" s="44">
        <f t="shared" si="18"/>
        <v>0</v>
      </c>
      <c r="S34" s="44">
        <f t="shared" si="18"/>
        <v>0</v>
      </c>
      <c r="T34" s="44">
        <f t="shared" si="18"/>
        <v>0</v>
      </c>
      <c r="U34" s="44">
        <f t="shared" si="18"/>
        <v>0</v>
      </c>
      <c r="V34" s="44">
        <f t="shared" si="18"/>
        <v>-91073</v>
      </c>
      <c r="W34" s="44">
        <f t="shared" si="18"/>
        <v>-3344</v>
      </c>
      <c r="X34" s="44">
        <f t="shared" si="18"/>
        <v>86177.03349999999</v>
      </c>
      <c r="Y34" s="44">
        <f t="shared" si="18"/>
        <v>-1019.9665000000023</v>
      </c>
      <c r="Z34" s="44">
        <f t="shared" si="18"/>
        <v>-6311.9665000000023</v>
      </c>
      <c r="AA34" s="44">
        <f t="shared" si="18"/>
        <v>1038.0334999999977</v>
      </c>
      <c r="AB34" s="44">
        <f t="shared" si="18"/>
        <v>-4253.9665000000023</v>
      </c>
      <c r="AC34" s="44">
        <f t="shared" si="18"/>
        <v>3096.0334999999977</v>
      </c>
      <c r="AD34" s="44">
        <f t="shared" si="18"/>
        <v>-2195.9665000000023</v>
      </c>
      <c r="AE34" s="44">
        <f t="shared" si="18"/>
        <v>5154.0334999999977</v>
      </c>
      <c r="AF34" s="44">
        <f t="shared" si="18"/>
        <v>12891.763999999996</v>
      </c>
      <c r="AG34" s="44">
        <f t="shared" si="18"/>
        <v>5218.7639999999956</v>
      </c>
      <c r="AH34" s="44">
        <f t="shared" si="18"/>
        <v>-73.236000000004424</v>
      </c>
      <c r="AI34" s="44">
        <f t="shared" si="18"/>
        <v>7276.7639999999956</v>
      </c>
      <c r="AJ34" s="44">
        <f t="shared" si="18"/>
        <v>1984.7640000000101</v>
      </c>
      <c r="AK34" s="44">
        <f t="shared" si="18"/>
        <v>9334.7640000000101</v>
      </c>
      <c r="AL34" s="44">
        <f t="shared" si="18"/>
        <v>4042.7640000000101</v>
      </c>
      <c r="AM34" s="44">
        <f t="shared" si="18"/>
        <v>11392.76400000001</v>
      </c>
      <c r="AN34" s="44">
        <f t="shared" si="18"/>
        <v>6100.7640000000101</v>
      </c>
      <c r="AO34" s="44">
        <f t="shared" si="18"/>
        <v>13450.76400000001</v>
      </c>
      <c r="AP34" s="44">
        <f t="shared" si="18"/>
        <v>8158.7640000000101</v>
      </c>
      <c r="AQ34" s="543">
        <f t="shared" si="18"/>
        <v>10216.76400000001</v>
      </c>
    </row>
    <row r="35" spans="2:44" ht="23" customHeight="1">
      <c r="B35" s="254" t="s">
        <v>27</v>
      </c>
      <c r="C35" s="255"/>
      <c r="D35" s="171">
        <f>D33+D34</f>
        <v>0</v>
      </c>
      <c r="E35" s="171">
        <f>E33+E34</f>
        <v>-12733.732000000076</v>
      </c>
      <c r="F35" s="558">
        <f>F33+F34</f>
        <v>77262.435999999754</v>
      </c>
      <c r="H35" s="171">
        <f>H33+H34</f>
        <v>0</v>
      </c>
      <c r="I35" s="171">
        <f t="shared" ref="I35:N35" si="19">I33+I34</f>
        <v>0</v>
      </c>
      <c r="J35" s="171">
        <f t="shared" si="19"/>
        <v>0</v>
      </c>
      <c r="K35" s="171">
        <f t="shared" si="19"/>
        <v>0</v>
      </c>
      <c r="L35" s="171">
        <f t="shared" si="19"/>
        <v>0</v>
      </c>
      <c r="M35" s="171">
        <f t="shared" si="19"/>
        <v>0</v>
      </c>
      <c r="N35" s="171">
        <f t="shared" si="19"/>
        <v>0</v>
      </c>
      <c r="O35" s="171">
        <f>O33+O34</f>
        <v>0</v>
      </c>
      <c r="P35" s="171">
        <f t="shared" ref="P35:AQ35" si="20">P33+P34</f>
        <v>0</v>
      </c>
      <c r="Q35" s="171">
        <f t="shared" si="20"/>
        <v>0</v>
      </c>
      <c r="R35" s="171">
        <f t="shared" si="20"/>
        <v>0</v>
      </c>
      <c r="S35" s="171">
        <f t="shared" si="20"/>
        <v>0</v>
      </c>
      <c r="T35" s="171">
        <f t="shared" si="20"/>
        <v>0</v>
      </c>
      <c r="U35" s="171">
        <f t="shared" si="20"/>
        <v>0</v>
      </c>
      <c r="V35" s="171">
        <f t="shared" si="20"/>
        <v>-91073</v>
      </c>
      <c r="W35" s="171">
        <f t="shared" si="20"/>
        <v>-94417</v>
      </c>
      <c r="X35" s="171">
        <f t="shared" si="20"/>
        <v>-8239.9665000000095</v>
      </c>
      <c r="Y35" s="171">
        <f t="shared" si="20"/>
        <v>-9259.9330000000118</v>
      </c>
      <c r="Z35" s="171">
        <f t="shared" si="20"/>
        <v>-15571.899500000014</v>
      </c>
      <c r="AA35" s="171">
        <f t="shared" si="20"/>
        <v>-14533.866000000016</v>
      </c>
      <c r="AB35" s="171">
        <f t="shared" si="20"/>
        <v>-18787.832500000019</v>
      </c>
      <c r="AC35" s="171">
        <f t="shared" si="20"/>
        <v>-15691.799000000021</v>
      </c>
      <c r="AD35" s="171">
        <f t="shared" si="20"/>
        <v>-17887.765500000023</v>
      </c>
      <c r="AE35" s="171">
        <f t="shared" si="20"/>
        <v>-12733.732000000025</v>
      </c>
      <c r="AF35" s="171">
        <f t="shared" si="20"/>
        <v>158.03199999997014</v>
      </c>
      <c r="AG35" s="171">
        <f t="shared" si="20"/>
        <v>5376.7959999999657</v>
      </c>
      <c r="AH35" s="171">
        <f t="shared" si="20"/>
        <v>5303.5599999999613</v>
      </c>
      <c r="AI35" s="171">
        <f t="shared" si="20"/>
        <v>12580.323999999957</v>
      </c>
      <c r="AJ35" s="171">
        <f t="shared" si="20"/>
        <v>14565.087999999967</v>
      </c>
      <c r="AK35" s="171">
        <f t="shared" si="20"/>
        <v>23899.851999999977</v>
      </c>
      <c r="AL35" s="171">
        <f t="shared" si="20"/>
        <v>27942.615999999987</v>
      </c>
      <c r="AM35" s="171">
        <f t="shared" si="20"/>
        <v>39335.379999999997</v>
      </c>
      <c r="AN35" s="171">
        <f t="shared" si="20"/>
        <v>45436.144000000008</v>
      </c>
      <c r="AO35" s="171">
        <f t="shared" si="20"/>
        <v>58886.908000000018</v>
      </c>
      <c r="AP35" s="171">
        <f t="shared" si="20"/>
        <v>67045.67200000002</v>
      </c>
      <c r="AQ35" s="558">
        <f t="shared" si="20"/>
        <v>77262.436000000031</v>
      </c>
    </row>
    <row r="36" spans="2:44" ht="23" customHeight="1">
      <c r="D36" s="43"/>
      <c r="E36" s="43"/>
      <c r="F36" s="43"/>
    </row>
    <row r="37" spans="2:44" ht="23" hidden="1" customHeight="1"/>
    <row r="38" spans="2:44" ht="23" hidden="1" customHeight="1"/>
    <row r="39" spans="2:44" ht="23" hidden="1" customHeight="1"/>
    <row r="40" spans="2:44" ht="0" hidden="1" customHeight="1"/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7F3B-FB8A-EC4B-9783-7493901882DE}">
  <sheetPr>
    <tabColor theme="1"/>
  </sheetPr>
  <dimension ref="A1:AR38"/>
  <sheetViews>
    <sheetView showGridLines="0" zoomScale="60" zoomScaleNormal="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33" sqref="F33"/>
    </sheetView>
  </sheetViews>
  <sheetFormatPr baseColWidth="10" defaultColWidth="0" defaultRowHeight="0" customHeight="1" zeroHeight="1"/>
  <cols>
    <col min="1" max="1" width="4.5" style="41" customWidth="1"/>
    <col min="2" max="2" width="71" style="41" customWidth="1"/>
    <col min="3" max="3" width="11.83203125" style="41" customWidth="1"/>
    <col min="4" max="6" width="26" style="41" customWidth="1"/>
    <col min="7" max="7" width="3.33203125" style="62" customWidth="1"/>
    <col min="8" max="8" width="10.83203125" style="41" customWidth="1"/>
    <col min="9" max="10" width="10.83203125" style="41" hidden="1" customWidth="1"/>
    <col min="11" max="44" width="0" style="41" hidden="1" customWidth="1"/>
    <col min="45" max="16384" width="10.83203125" style="41" hidden="1"/>
  </cols>
  <sheetData>
    <row r="1" spans="1:10" ht="46" customHeight="1">
      <c r="B1" s="595" t="s">
        <v>302</v>
      </c>
      <c r="C1" s="596"/>
      <c r="D1" s="29" t="str">
        <f>'CR Khépri Santé'!F1</f>
        <v>31/08/2019 - Budget</v>
      </c>
      <c r="E1" s="29" t="str">
        <f>'CR Khépri Santé'!H1</f>
        <v>31/08/2020 - Budget</v>
      </c>
      <c r="F1" s="29" t="str">
        <f>'CR Khépri Santé'!J1</f>
        <v>31/08/2021 - Budget</v>
      </c>
      <c r="G1" s="61"/>
    </row>
    <row r="2" spans="1:10" s="3" customFormat="1" ht="23" customHeight="1">
      <c r="A2" s="6"/>
      <c r="B2" s="4"/>
      <c r="C2" s="27"/>
      <c r="D2" s="27"/>
      <c r="E2" s="27"/>
      <c r="F2" s="27"/>
      <c r="G2" s="177"/>
      <c r="H2" s="179"/>
      <c r="I2" s="179"/>
      <c r="J2" s="179"/>
    </row>
    <row r="3" spans="1:10" s="3" customFormat="1" ht="23" customHeight="1" thickBot="1">
      <c r="A3" s="1"/>
      <c r="B3" s="11" t="s">
        <v>14</v>
      </c>
      <c r="C3" s="23"/>
      <c r="D3" s="23"/>
      <c r="E3" s="23"/>
      <c r="F3" s="23"/>
      <c r="G3" s="9"/>
      <c r="H3" s="9"/>
      <c r="I3" s="9"/>
      <c r="J3" s="9"/>
    </row>
    <row r="4" spans="1:10" ht="23" customHeight="1">
      <c r="B4" s="41" t="s">
        <v>298</v>
      </c>
      <c r="C4" s="63">
        <v>1</v>
      </c>
      <c r="D4" s="250"/>
      <c r="E4" s="250"/>
      <c r="F4" s="250"/>
      <c r="G4" s="251"/>
      <c r="H4" s="66"/>
    </row>
    <row r="5" spans="1:10" ht="23" customHeight="1">
      <c r="D5" s="250"/>
      <c r="E5" s="250"/>
      <c r="F5" s="250"/>
      <c r="G5" s="251"/>
      <c r="H5" s="66"/>
    </row>
    <row r="6" spans="1:10" s="42" customFormat="1" ht="23" customHeight="1">
      <c r="B6" s="559" t="s">
        <v>73</v>
      </c>
      <c r="C6" s="560"/>
      <c r="D6" s="552">
        <f>'TFT Khépri Santé'!D6+'TFT Khépri Formation'!D6+'TFT Visiapy'!D6+'TFT Pôle Santé'!D6</f>
        <v>172207</v>
      </c>
      <c r="E6" s="552">
        <f>'TFT Khépri Santé'!F6+'TFT Khépri Formation'!E6+'TFT Visiapy'!E6+'TFT Pôle Santé'!E6</f>
        <v>921480</v>
      </c>
      <c r="F6" s="553">
        <f>'TFT Khépri Santé'!H6+'TFT Khépri Formation'!F6+'TFT Visiapy'!F6+'TFT Pôle Santé'!F6</f>
        <v>1998399.9999999998</v>
      </c>
      <c r="G6" s="64"/>
    </row>
    <row r="7" spans="1:10" s="66" customFormat="1" ht="23" customHeight="1">
      <c r="D7" s="250"/>
      <c r="E7" s="250"/>
      <c r="F7" s="250"/>
      <c r="G7" s="251"/>
    </row>
    <row r="8" spans="1:10" s="62" customFormat="1" ht="23" customHeight="1">
      <c r="B8" s="562" t="str">
        <f>'CR Khépri Santé'!B7</f>
        <v>AACE</v>
      </c>
      <c r="C8" s="563"/>
      <c r="D8" s="260">
        <f>'CR Consolidé'!C13</f>
        <v>-86320</v>
      </c>
      <c r="E8" s="269">
        <f>'CR Consolidé'!D13</f>
        <v>-269783.66666666669</v>
      </c>
      <c r="F8" s="269">
        <f>'CR Consolidé'!E13</f>
        <v>-448922</v>
      </c>
    </row>
    <row r="9" spans="1:10" s="62" customFormat="1" ht="23" customHeight="1">
      <c r="B9" s="564" t="s">
        <v>2</v>
      </c>
      <c r="C9" s="565"/>
      <c r="D9" s="140">
        <f>'CR Consolidé'!C15</f>
        <v>-32848</v>
      </c>
      <c r="E9" s="146">
        <f>'CR Consolidé'!D15</f>
        <v>-444721.6</v>
      </c>
      <c r="F9" s="146">
        <f>'CR Consolidé'!E15</f>
        <v>-1174648.8000000003</v>
      </c>
    </row>
    <row r="10" spans="1:10" s="62" customFormat="1" ht="23" customHeight="1">
      <c r="B10" s="564" t="str">
        <f>'CR Khépri Santé'!B9</f>
        <v>Impôts et taxes</v>
      </c>
      <c r="C10" s="565"/>
      <c r="D10" s="140">
        <f>'CR Consolidé'!C17</f>
        <v>-7791.9999999999991</v>
      </c>
      <c r="E10" s="146">
        <f>'CR Consolidé'!D17</f>
        <v>-15597</v>
      </c>
      <c r="F10" s="146">
        <f>'CR Consolidé'!E17</f>
        <v>-24500</v>
      </c>
      <c r="G10" s="68"/>
    </row>
    <row r="11" spans="1:10" s="62" customFormat="1" ht="23" customHeight="1">
      <c r="B11" s="564" t="s">
        <v>107</v>
      </c>
      <c r="C11" s="565"/>
      <c r="D11" s="140">
        <f>'CR Consolidé'!C24</f>
        <v>1000.0000000000001</v>
      </c>
      <c r="E11" s="140">
        <f>'CR Consolidé'!D24</f>
        <v>0</v>
      </c>
      <c r="F11" s="146">
        <f>'CR Consolidé'!E24</f>
        <v>3000</v>
      </c>
      <c r="G11" s="68"/>
    </row>
    <row r="12" spans="1:10" s="62" customFormat="1" ht="23" customHeight="1">
      <c r="B12" s="564" t="str">
        <f>'CR Khépri Santé'!B21</f>
        <v>Résultat Financier</v>
      </c>
      <c r="C12" s="565"/>
      <c r="D12" s="140">
        <f>'CR Consolidé'!C30</f>
        <v>-1953.138095238095</v>
      </c>
      <c r="E12" s="146">
        <f>'CR Consolidé'!D30</f>
        <v>-2465.0299999999993</v>
      </c>
      <c r="F12" s="146">
        <f>'CR Consolidé'!E30</f>
        <v>-1906.1185714285702</v>
      </c>
    </row>
    <row r="13" spans="1:10" s="62" customFormat="1" ht="23" customHeight="1">
      <c r="B13" s="564" t="str">
        <f>'CR Khépri Santé'!B26</f>
        <v>Résultat Exceptionnel</v>
      </c>
      <c r="C13" s="565"/>
      <c r="D13" s="140">
        <f>'CR Consolidé'!C35</f>
        <v>0</v>
      </c>
      <c r="E13" s="146">
        <f>'CR Consolidé'!D35</f>
        <v>0</v>
      </c>
      <c r="F13" s="146">
        <f>'CR Consolidé'!E35</f>
        <v>-3000</v>
      </c>
    </row>
    <row r="14" spans="1:10" s="62" customFormat="1" ht="23" customHeight="1">
      <c r="B14" s="564" t="str">
        <f>'CR Khépri Santé'!B27</f>
        <v>Participation des salariés</v>
      </c>
      <c r="C14" s="565"/>
      <c r="D14" s="140">
        <f>'CR Consolidé'!C36</f>
        <v>0</v>
      </c>
      <c r="E14" s="146">
        <f>'CR Consolidé'!D36</f>
        <v>0</v>
      </c>
      <c r="F14" s="146">
        <f>'CR Consolidé'!E36</f>
        <v>0</v>
      </c>
    </row>
    <row r="15" spans="1:10" s="62" customFormat="1" ht="23" customHeight="1">
      <c r="B15" s="548" t="s">
        <v>64</v>
      </c>
      <c r="C15" s="566"/>
      <c r="D15" s="263">
        <f>'CR Consolidé'!C37</f>
        <v>-3582.7542857142848</v>
      </c>
      <c r="E15" s="392">
        <f>'CR Consolidé'!D37</f>
        <v>-97041.435833333351</v>
      </c>
      <c r="F15" s="392">
        <f>'CR Consolidé'!E37</f>
        <v>-121601.14601428574</v>
      </c>
    </row>
    <row r="16" spans="1:10" s="42" customFormat="1" ht="23" customHeight="1">
      <c r="B16" s="559" t="s">
        <v>72</v>
      </c>
      <c r="C16" s="560"/>
      <c r="D16" s="561">
        <f>SUM(D8:D15)</f>
        <v>-131495.8923809524</v>
      </c>
      <c r="E16" s="561">
        <f>SUM(E8:E15)</f>
        <v>-829608.73249999993</v>
      </c>
      <c r="F16" s="561">
        <f>SUM(F8:F15)</f>
        <v>-1771578.0645857146</v>
      </c>
      <c r="G16" s="64"/>
    </row>
    <row r="17" spans="1:8" s="66" customFormat="1" ht="10" customHeight="1">
      <c r="D17" s="250"/>
      <c r="E17" s="250"/>
      <c r="F17" s="250"/>
      <c r="G17" s="251"/>
    </row>
    <row r="18" spans="1:8" ht="23" customHeight="1">
      <c r="A18" s="10">
        <v>1</v>
      </c>
      <c r="B18" s="235" t="s">
        <v>18</v>
      </c>
      <c r="C18" s="540"/>
      <c r="D18" s="541">
        <f>D6+D16</f>
        <v>40711.107619047601</v>
      </c>
      <c r="E18" s="541">
        <f>E6+E16</f>
        <v>91871.267500000075</v>
      </c>
      <c r="F18" s="542">
        <f>F6+F16</f>
        <v>226821.93541428517</v>
      </c>
    </row>
    <row r="19" spans="1:8" s="66" customFormat="1" ht="23" customHeight="1">
      <c r="D19" s="250"/>
      <c r="E19" s="250"/>
      <c r="F19" s="250"/>
      <c r="G19" s="251"/>
    </row>
    <row r="20" spans="1:8" s="62" customFormat="1" ht="23" customHeight="1">
      <c r="B20" s="562" t="s">
        <v>31</v>
      </c>
      <c r="C20" s="563"/>
      <c r="D20" s="260">
        <f>'TFT Khépri Santé'!D18+'TFT Khépri Formation'!D20+'TFT Visiapy'!D20+'TFT Pôle Santé'!D22</f>
        <v>-100000</v>
      </c>
      <c r="E20" s="260">
        <f>'TFT Khépri Santé'!F18+'TFT Khépri Formation'!E20+'TFT Visiapy'!E20+'TFT Pôle Santé'!E22</f>
        <v>-131729</v>
      </c>
      <c r="F20" s="269">
        <f>'TFT Khépri Santé'!H18+'TFT Khépri Formation'!F20+'TFT Visiapy'!F20+'TFT Pôle Santé'!F22</f>
        <v>-10000</v>
      </c>
    </row>
    <row r="21" spans="1:8" s="62" customFormat="1" ht="23" customHeight="1">
      <c r="B21" s="548" t="s">
        <v>19</v>
      </c>
      <c r="C21" s="566"/>
      <c r="D21" s="567">
        <v>0</v>
      </c>
      <c r="E21" s="567">
        <v>0</v>
      </c>
      <c r="F21" s="568">
        <v>0</v>
      </c>
    </row>
    <row r="22" spans="1:8" ht="23" customHeight="1">
      <c r="A22" s="10">
        <v>2</v>
      </c>
      <c r="B22" s="235" t="s">
        <v>20</v>
      </c>
      <c r="C22" s="540"/>
      <c r="D22" s="541">
        <f t="shared" ref="D22:F22" si="0">SUM(D20:D21)</f>
        <v>-100000</v>
      </c>
      <c r="E22" s="541">
        <f>SUM(E20:E21)</f>
        <v>-131729</v>
      </c>
      <c r="F22" s="542">
        <f t="shared" si="0"/>
        <v>-10000</v>
      </c>
    </row>
    <row r="23" spans="1:8" s="66" customFormat="1" ht="23" customHeight="1">
      <c r="D23" s="250"/>
      <c r="E23" s="250"/>
      <c r="F23" s="250"/>
      <c r="G23" s="251"/>
    </row>
    <row r="24" spans="1:8" s="62" customFormat="1" ht="23" customHeight="1">
      <c r="B24" s="562" t="s">
        <v>21</v>
      </c>
      <c r="C24" s="563"/>
      <c r="D24" s="260">
        <v>0</v>
      </c>
      <c r="E24" s="260">
        <v>0</v>
      </c>
      <c r="F24" s="269">
        <v>0</v>
      </c>
    </row>
    <row r="25" spans="1:8" s="62" customFormat="1" ht="23" customHeight="1">
      <c r="B25" s="564" t="s">
        <v>36</v>
      </c>
      <c r="C25" s="565"/>
      <c r="D25" s="140">
        <v>0</v>
      </c>
      <c r="E25" s="140">
        <v>0</v>
      </c>
      <c r="F25" s="146">
        <v>0</v>
      </c>
    </row>
    <row r="26" spans="1:8" s="62" customFormat="1" ht="23" customHeight="1">
      <c r="B26" s="564" t="s">
        <v>22</v>
      </c>
      <c r="C26" s="565"/>
      <c r="D26" s="140">
        <f>'TFT Khépri Santé'!D24</f>
        <v>112000</v>
      </c>
      <c r="E26" s="140">
        <f>'TFT Khépri Santé'!F24</f>
        <v>0</v>
      </c>
      <c r="F26" s="146">
        <f>'TFT Khépri Santé'!H24</f>
        <v>0</v>
      </c>
    </row>
    <row r="27" spans="1:8" s="62" customFormat="1" ht="23" customHeight="1">
      <c r="B27" s="564" t="s">
        <v>23</v>
      </c>
      <c r="C27" s="565"/>
      <c r="D27" s="140">
        <f>'TFT Khépri Santé'!D25</f>
        <v>-18300.08905569007</v>
      </c>
      <c r="E27" s="140">
        <f>'TFT Khépri Santé'!F25</f>
        <v>-30090.347191283294</v>
      </c>
      <c r="F27" s="146">
        <f>'TFT Khépri Santé'!H25</f>
        <v>-30400.68719128329</v>
      </c>
    </row>
    <row r="28" spans="1:8" s="62" customFormat="1" ht="23" customHeight="1">
      <c r="B28" s="548" t="s">
        <v>74</v>
      </c>
      <c r="C28" s="566"/>
      <c r="D28" s="263">
        <f>'TFT Khépri Santé'!D26+'TFT Khépri Formation'!D28+'TFT Visiapy'!D28+'TFT Pôle Santé'!D30</f>
        <v>0</v>
      </c>
      <c r="E28" s="263">
        <f>'TFT Khépri Santé'!F26+'TFT Khépri Formation'!E28+'TFT Visiapy'!E28+'TFT Pôle Santé'!E30</f>
        <v>122207</v>
      </c>
      <c r="F28" s="392">
        <f>'TFT Khépri Santé'!H26+'TFT Khépri Formation'!F28+'TFT Visiapy'!F28+'TFT Pôle Santé'!F30</f>
        <v>19733</v>
      </c>
    </row>
    <row r="29" spans="1:8" ht="23" customHeight="1">
      <c r="A29" s="10">
        <v>3</v>
      </c>
      <c r="B29" s="235" t="s">
        <v>24</v>
      </c>
      <c r="C29" s="540"/>
      <c r="D29" s="541">
        <f>SUM(D24:D28)</f>
        <v>93699.91094430993</v>
      </c>
      <c r="E29" s="541">
        <f>SUM(E24:E28)</f>
        <v>92116.65280871671</v>
      </c>
      <c r="F29" s="542">
        <f>SUM(F24:F28)</f>
        <v>-10667.68719128329</v>
      </c>
    </row>
    <row r="30" spans="1:8" s="66" customFormat="1" ht="23" customHeight="1">
      <c r="D30" s="250"/>
      <c r="E30" s="250"/>
      <c r="F30" s="250"/>
      <c r="G30" s="251"/>
    </row>
    <row r="31" spans="1:8" ht="23" customHeight="1">
      <c r="B31" s="252" t="s">
        <v>26</v>
      </c>
      <c r="C31" s="253"/>
      <c r="D31" s="470">
        <v>0</v>
      </c>
      <c r="E31" s="470">
        <f>D33</f>
        <v>34411.018563357531</v>
      </c>
      <c r="F31" s="557">
        <f>E33</f>
        <v>86669.938872074315</v>
      </c>
      <c r="H31" s="66"/>
    </row>
    <row r="32" spans="1:8" ht="23" customHeight="1">
      <c r="B32" s="573" t="s">
        <v>25</v>
      </c>
      <c r="C32" s="574"/>
      <c r="D32" s="44">
        <f>D18+D22+D29</f>
        <v>34411.018563357531</v>
      </c>
      <c r="E32" s="44">
        <f t="shared" ref="E32:F32" si="1">E18+E22+E29</f>
        <v>52258.920308716784</v>
      </c>
      <c r="F32" s="543">
        <f t="shared" si="1"/>
        <v>206154.24822300186</v>
      </c>
    </row>
    <row r="33" spans="2:6" ht="23" customHeight="1">
      <c r="B33" s="254" t="s">
        <v>27</v>
      </c>
      <c r="C33" s="255"/>
      <c r="D33" s="171">
        <f>D31+D32</f>
        <v>34411.018563357531</v>
      </c>
      <c r="E33" s="171">
        <f>E31+E32</f>
        <v>86669.938872074315</v>
      </c>
      <c r="F33" s="558">
        <f>F31+F32</f>
        <v>292824.18709507619</v>
      </c>
    </row>
    <row r="34" spans="2:6" ht="23" customHeight="1">
      <c r="D34" s="43"/>
      <c r="E34" s="43"/>
      <c r="F34" s="43"/>
    </row>
    <row r="35" spans="2:6" ht="23" hidden="1" customHeight="1"/>
    <row r="36" spans="2:6" ht="23" hidden="1" customHeight="1"/>
    <row r="37" spans="2:6" ht="23" hidden="1" customHeight="1"/>
    <row r="38" spans="2:6" ht="0" hidden="1" customHeight="1"/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le2">
    <tabColor rgb="FF0070C0"/>
  </sheetPr>
  <dimension ref="A1:DE61"/>
  <sheetViews>
    <sheetView zoomScale="70" zoomScaleNormal="70" zoomScalePageLayoutView="6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B25" sqref="B25"/>
    </sheetView>
  </sheetViews>
  <sheetFormatPr baseColWidth="10" defaultColWidth="0" defaultRowHeight="23" customHeight="1" zeroHeight="1" outlineLevelRow="1" outlineLevelCol="1"/>
  <cols>
    <col min="1" max="1" width="3.83203125" style="1" bestFit="1" customWidth="1"/>
    <col min="2" max="2" width="84.6640625" style="1" customWidth="1"/>
    <col min="3" max="11" width="23.33203125" style="1" customWidth="1"/>
    <col min="12" max="12" width="4.83203125" style="1" customWidth="1"/>
    <col min="13" max="14" width="17.6640625" style="1" customWidth="1"/>
    <col min="15" max="36" width="17.6640625" style="1" customWidth="1" outlineLevel="1"/>
    <col min="37" max="38" width="17.6640625" style="1" customWidth="1"/>
    <col min="39" max="60" width="17.6640625" style="1" customWidth="1" outlineLevel="1"/>
    <col min="61" max="62" width="17.6640625" style="1" customWidth="1"/>
    <col min="63" max="84" width="17.6640625" style="1" customWidth="1" outlineLevel="1"/>
    <col min="85" max="85" width="22" style="1" customWidth="1"/>
    <col min="86" max="86" width="22" style="1" hidden="1" customWidth="1"/>
    <col min="87" max="87" width="11.1640625" style="1" hidden="1" customWidth="1"/>
    <col min="88" max="88" width="10.83203125" style="1" hidden="1" customWidth="1"/>
    <col min="89" max="109" width="23.1640625" style="3" hidden="1" customWidth="1"/>
    <col min="110" max="16384" width="10.83203125" style="3" hidden="1"/>
  </cols>
  <sheetData>
    <row r="1" spans="1:88" ht="46" customHeight="1">
      <c r="A1" s="597" t="s">
        <v>183</v>
      </c>
      <c r="B1" s="597"/>
      <c r="C1" s="36" t="s">
        <v>76</v>
      </c>
      <c r="D1" s="36" t="s">
        <v>38</v>
      </c>
      <c r="E1" s="36" t="s">
        <v>37</v>
      </c>
      <c r="F1" s="29" t="s">
        <v>77</v>
      </c>
      <c r="G1" s="30" t="s">
        <v>78</v>
      </c>
      <c r="H1" s="29" t="s">
        <v>82</v>
      </c>
      <c r="I1" s="30" t="s">
        <v>79</v>
      </c>
      <c r="J1" s="29" t="s">
        <v>81</v>
      </c>
      <c r="K1" s="30" t="s">
        <v>80</v>
      </c>
      <c r="L1" s="33"/>
      <c r="M1" s="173">
        <v>43344</v>
      </c>
      <c r="N1" s="38">
        <f>M1</f>
        <v>43344</v>
      </c>
      <c r="O1" s="37">
        <f>M1+31</f>
        <v>43375</v>
      </c>
      <c r="P1" s="38">
        <f>O1</f>
        <v>43375</v>
      </c>
      <c r="Q1" s="37">
        <f>O1+31</f>
        <v>43406</v>
      </c>
      <c r="R1" s="38">
        <f>Q1</f>
        <v>43406</v>
      </c>
      <c r="S1" s="37">
        <f>Q1+31</f>
        <v>43437</v>
      </c>
      <c r="T1" s="38">
        <f>S1</f>
        <v>43437</v>
      </c>
      <c r="U1" s="37">
        <f>S1+31</f>
        <v>43468</v>
      </c>
      <c r="V1" s="38">
        <f>U1</f>
        <v>43468</v>
      </c>
      <c r="W1" s="37">
        <f>U1+31</f>
        <v>43499</v>
      </c>
      <c r="X1" s="38">
        <f>W1</f>
        <v>43499</v>
      </c>
      <c r="Y1" s="37">
        <f>W1+31</f>
        <v>43530</v>
      </c>
      <c r="Z1" s="38">
        <f>Y1</f>
        <v>43530</v>
      </c>
      <c r="AA1" s="37">
        <f>Y1+31</f>
        <v>43561</v>
      </c>
      <c r="AB1" s="38">
        <f>AA1</f>
        <v>43561</v>
      </c>
      <c r="AC1" s="37">
        <f>AA1+31</f>
        <v>43592</v>
      </c>
      <c r="AD1" s="38">
        <f>AC1</f>
        <v>43592</v>
      </c>
      <c r="AE1" s="37">
        <f>AC1+31</f>
        <v>43623</v>
      </c>
      <c r="AF1" s="38">
        <f>AE1</f>
        <v>43623</v>
      </c>
      <c r="AG1" s="37">
        <f>AE1+31</f>
        <v>43654</v>
      </c>
      <c r="AH1" s="38">
        <f>AG1</f>
        <v>43654</v>
      </c>
      <c r="AI1" s="37">
        <f>AG1+31</f>
        <v>43685</v>
      </c>
      <c r="AJ1" s="38">
        <f>AI1</f>
        <v>43685</v>
      </c>
      <c r="AK1" s="173">
        <f>AI1+31</f>
        <v>43716</v>
      </c>
      <c r="AL1" s="38">
        <f>AK1</f>
        <v>43716</v>
      </c>
      <c r="AM1" s="37">
        <f>AK1+31</f>
        <v>43747</v>
      </c>
      <c r="AN1" s="38">
        <f>AM1</f>
        <v>43747</v>
      </c>
      <c r="AO1" s="37">
        <f>AM1+31</f>
        <v>43778</v>
      </c>
      <c r="AP1" s="38">
        <f>AO1</f>
        <v>43778</v>
      </c>
      <c r="AQ1" s="37">
        <f>AO1+31</f>
        <v>43809</v>
      </c>
      <c r="AR1" s="38">
        <f>AQ1</f>
        <v>43809</v>
      </c>
      <c r="AS1" s="37">
        <f>AQ1+31</f>
        <v>43840</v>
      </c>
      <c r="AT1" s="38">
        <f>AS1</f>
        <v>43840</v>
      </c>
      <c r="AU1" s="37">
        <f>AS1+31</f>
        <v>43871</v>
      </c>
      <c r="AV1" s="38">
        <f>AU1</f>
        <v>43871</v>
      </c>
      <c r="AW1" s="37">
        <f>AU1+31</f>
        <v>43902</v>
      </c>
      <c r="AX1" s="38">
        <f>AW1</f>
        <v>43902</v>
      </c>
      <c r="AY1" s="37">
        <f>AW1+31</f>
        <v>43933</v>
      </c>
      <c r="AZ1" s="38">
        <f>AY1</f>
        <v>43933</v>
      </c>
      <c r="BA1" s="37">
        <f>AY1+31</f>
        <v>43964</v>
      </c>
      <c r="BB1" s="38">
        <f>BA1</f>
        <v>43964</v>
      </c>
      <c r="BC1" s="37">
        <f>BA1+31</f>
        <v>43995</v>
      </c>
      <c r="BD1" s="38">
        <f>BC1</f>
        <v>43995</v>
      </c>
      <c r="BE1" s="37">
        <f>BC1+31</f>
        <v>44026</v>
      </c>
      <c r="BF1" s="38">
        <f>BE1</f>
        <v>44026</v>
      </c>
      <c r="BG1" s="37">
        <f>BE1+31</f>
        <v>44057</v>
      </c>
      <c r="BH1" s="38">
        <f>BG1</f>
        <v>44057</v>
      </c>
      <c r="BI1" s="173">
        <f>BG1+31</f>
        <v>44088</v>
      </c>
      <c r="BJ1" s="38">
        <f>BI1</f>
        <v>44088</v>
      </c>
      <c r="BK1" s="37">
        <f>BI1+31</f>
        <v>44119</v>
      </c>
      <c r="BL1" s="38">
        <f>BK1</f>
        <v>44119</v>
      </c>
      <c r="BM1" s="37">
        <f>BK1+31</f>
        <v>44150</v>
      </c>
      <c r="BN1" s="38">
        <f>BM1</f>
        <v>44150</v>
      </c>
      <c r="BO1" s="37">
        <f>BM1+31</f>
        <v>44181</v>
      </c>
      <c r="BP1" s="38">
        <f>BO1</f>
        <v>44181</v>
      </c>
      <c r="BQ1" s="37">
        <f>BO1+31</f>
        <v>44212</v>
      </c>
      <c r="BR1" s="38">
        <f>BQ1</f>
        <v>44212</v>
      </c>
      <c r="BS1" s="37">
        <f>BQ1+31</f>
        <v>44243</v>
      </c>
      <c r="BT1" s="38">
        <f>BS1</f>
        <v>44243</v>
      </c>
      <c r="BU1" s="37">
        <f>BS1+31</f>
        <v>44274</v>
      </c>
      <c r="BV1" s="38">
        <f>BU1</f>
        <v>44274</v>
      </c>
      <c r="BW1" s="37">
        <f>BU1+31</f>
        <v>44305</v>
      </c>
      <c r="BX1" s="38">
        <f>BW1</f>
        <v>44305</v>
      </c>
      <c r="BY1" s="37">
        <f>BW1+31</f>
        <v>44336</v>
      </c>
      <c r="BZ1" s="38">
        <f>BY1</f>
        <v>44336</v>
      </c>
      <c r="CA1" s="37">
        <f>BY1+31</f>
        <v>44367</v>
      </c>
      <c r="CB1" s="38">
        <f>CA1</f>
        <v>44367</v>
      </c>
      <c r="CC1" s="37">
        <f>CA1+31</f>
        <v>44398</v>
      </c>
      <c r="CD1" s="38">
        <f>CC1</f>
        <v>44398</v>
      </c>
      <c r="CE1" s="37">
        <f>CC1+31</f>
        <v>44429</v>
      </c>
      <c r="CF1" s="38">
        <f>CE1</f>
        <v>44429</v>
      </c>
      <c r="CI1" s="3"/>
      <c r="CJ1" s="3"/>
    </row>
    <row r="2" spans="1:88" ht="10" customHeight="1">
      <c r="A2" s="6"/>
      <c r="B2" s="19"/>
      <c r="C2" s="35"/>
      <c r="D2" s="35"/>
      <c r="E2" s="35"/>
      <c r="F2" s="31"/>
      <c r="G2" s="32"/>
      <c r="H2" s="31"/>
      <c r="I2" s="32"/>
      <c r="J2" s="31"/>
      <c r="K2" s="32"/>
      <c r="L2" s="34"/>
      <c r="M2" s="31"/>
      <c r="N2" s="32"/>
      <c r="O2" s="31"/>
      <c r="P2" s="32"/>
      <c r="Q2" s="31"/>
      <c r="R2" s="32"/>
      <c r="S2" s="31"/>
      <c r="T2" s="32"/>
      <c r="U2" s="31"/>
      <c r="V2" s="32"/>
      <c r="W2" s="31"/>
      <c r="X2" s="32"/>
      <c r="Y2" s="31"/>
      <c r="Z2" s="32"/>
      <c r="AA2" s="31"/>
      <c r="AB2" s="32"/>
      <c r="AC2" s="31"/>
      <c r="AD2" s="32"/>
      <c r="AE2" s="31"/>
      <c r="AF2" s="32"/>
      <c r="AG2" s="31"/>
      <c r="AH2" s="32"/>
      <c r="AI2" s="31"/>
      <c r="AJ2" s="32"/>
      <c r="AK2" s="31"/>
      <c r="AL2" s="32"/>
      <c r="AM2" s="31"/>
      <c r="AN2" s="32"/>
      <c r="AO2" s="31"/>
      <c r="AP2" s="32"/>
      <c r="AQ2" s="31"/>
      <c r="AR2" s="32"/>
      <c r="AS2" s="31"/>
      <c r="AT2" s="32"/>
      <c r="AU2" s="31"/>
      <c r="AV2" s="32"/>
      <c r="AW2" s="31"/>
      <c r="AX2" s="32"/>
      <c r="AY2" s="31"/>
      <c r="AZ2" s="32"/>
      <c r="BA2" s="31"/>
      <c r="BB2" s="32"/>
      <c r="BC2" s="31"/>
      <c r="BD2" s="32"/>
      <c r="BE2" s="31"/>
      <c r="BF2" s="32"/>
      <c r="BG2" s="31"/>
      <c r="BH2" s="32"/>
      <c r="BI2" s="31"/>
      <c r="BJ2" s="32"/>
      <c r="BK2" s="31"/>
      <c r="BL2" s="32"/>
      <c r="BM2" s="31"/>
      <c r="BN2" s="32"/>
      <c r="BO2" s="31"/>
      <c r="BP2" s="32"/>
      <c r="BQ2" s="31"/>
      <c r="BR2" s="32"/>
      <c r="BS2" s="31"/>
      <c r="BT2" s="32"/>
      <c r="BU2" s="31"/>
      <c r="BV2" s="32"/>
      <c r="BW2" s="31"/>
      <c r="BX2" s="32"/>
      <c r="BY2" s="31"/>
      <c r="BZ2" s="32"/>
      <c r="CA2" s="31"/>
      <c r="CB2" s="32"/>
      <c r="CC2" s="31"/>
      <c r="CD2" s="32"/>
      <c r="CE2" s="31"/>
      <c r="CF2" s="32"/>
      <c r="CI2" s="3"/>
      <c r="CJ2" s="3"/>
    </row>
    <row r="3" spans="1:88" ht="23" customHeight="1">
      <c r="A3" s="593">
        <v>1</v>
      </c>
      <c r="B3" s="69" t="s">
        <v>1</v>
      </c>
      <c r="C3" s="70">
        <f>'Produits &amp; Charges Khépri Santé'!D10</f>
        <v>20942</v>
      </c>
      <c r="D3" s="70">
        <f>'Produits &amp; Charges Khépri Santé'!E10</f>
        <v>68682</v>
      </c>
      <c r="E3" s="70">
        <f>'Produits &amp; Charges Khépri Santé'!F10</f>
        <v>104487</v>
      </c>
      <c r="F3" s="71">
        <f>M3+O3+Q3+S3+U3+W3+Y3+AA3+AC3+AE3+AG3+AI3</f>
        <v>172207</v>
      </c>
      <c r="G3" s="72">
        <f>N3+P3+R3+T3+V3+X3+Z3+AB3+AD3+AF3+AH3+AJ3</f>
        <v>58212</v>
      </c>
      <c r="H3" s="71">
        <f>AK3+AM3+AO3+AQ3+AS3+AU3+AW3+AY3+BA3+BC3+BE3+BG3</f>
        <v>199999.99999999997</v>
      </c>
      <c r="I3" s="72">
        <f>AL3+AN3+AP3+AR3+AT3+AV3+AX3+AZ3+BB3+BD3+BF3+BH3</f>
        <v>0</v>
      </c>
      <c r="J3" s="71">
        <f>BI3+BK3+BM3+BO3+BQ3+BS3+BU3+BW3+BY3+CA3+CC3+CE3</f>
        <v>220000.00000000003</v>
      </c>
      <c r="K3" s="72">
        <f>BJ3+BL3+BN3+BP3+BR3+BT3+BV3+BX3+BZ3+CB3+CD3+CF3</f>
        <v>0</v>
      </c>
      <c r="L3" s="73"/>
      <c r="M3" s="71">
        <f>'Produits &amp; Charges Khépri Santé'!N10</f>
        <v>14350.583333333334</v>
      </c>
      <c r="N3" s="72">
        <f>'Produits &amp; Charges Khépri Santé'!O10</f>
        <v>11329</v>
      </c>
      <c r="O3" s="71">
        <f>'Produits &amp; Charges Khépri Santé'!P10</f>
        <v>14350.583333333334</v>
      </c>
      <c r="P3" s="72">
        <f>'Produits &amp; Charges Khépri Santé'!Q10</f>
        <v>12321</v>
      </c>
      <c r="Q3" s="71">
        <f>'Produits &amp; Charges Khépri Santé'!R10</f>
        <v>14350.583333333334</v>
      </c>
      <c r="R3" s="72">
        <f>'Produits &amp; Charges Khépri Santé'!S10</f>
        <v>11667</v>
      </c>
      <c r="S3" s="71">
        <f>'Produits &amp; Charges Khépri Santé'!T10</f>
        <v>14350.583333333334</v>
      </c>
      <c r="T3" s="72">
        <f>'Produits &amp; Charges Khépri Santé'!U10</f>
        <v>10627</v>
      </c>
      <c r="U3" s="71">
        <f>'Produits &amp; Charges Khépri Santé'!V10</f>
        <v>14350.583333333334</v>
      </c>
      <c r="V3" s="72">
        <f>'Produits &amp; Charges Khépri Santé'!W10</f>
        <v>12268</v>
      </c>
      <c r="W3" s="71">
        <f>'Produits &amp; Charges Khépri Santé'!X10</f>
        <v>14350.583333333334</v>
      </c>
      <c r="X3" s="72">
        <f>'Produits &amp; Charges Khépri Santé'!Y10</f>
        <v>0</v>
      </c>
      <c r="Y3" s="71">
        <f>'Produits &amp; Charges Khépri Santé'!Z10</f>
        <v>14350.583333333334</v>
      </c>
      <c r="Z3" s="72">
        <f>'Produits &amp; Charges Khépri Santé'!AA10</f>
        <v>0</v>
      </c>
      <c r="AA3" s="71">
        <f>'Produits &amp; Charges Khépri Santé'!AB10</f>
        <v>14350.583333333334</v>
      </c>
      <c r="AB3" s="72">
        <f>'Produits &amp; Charges Khépri Santé'!AC10</f>
        <v>0</v>
      </c>
      <c r="AC3" s="71">
        <f>'Produits &amp; Charges Khépri Santé'!AD10</f>
        <v>14350.583333333334</v>
      </c>
      <c r="AD3" s="72">
        <f>'Produits &amp; Charges Khépri Santé'!AE10</f>
        <v>0</v>
      </c>
      <c r="AE3" s="71">
        <f>'Produits &amp; Charges Khépri Santé'!AF10</f>
        <v>14350.583333333334</v>
      </c>
      <c r="AF3" s="72">
        <f>'Produits &amp; Charges Khépri Santé'!AG10</f>
        <v>0</v>
      </c>
      <c r="AG3" s="71">
        <f>'Produits &amp; Charges Khépri Santé'!AH10</f>
        <v>14350.583333333334</v>
      </c>
      <c r="AH3" s="72">
        <f>'Produits &amp; Charges Khépri Santé'!AI10</f>
        <v>0</v>
      </c>
      <c r="AI3" s="71">
        <f>'Produits &amp; Charges Khépri Santé'!AJ10</f>
        <v>14350.583333333334</v>
      </c>
      <c r="AJ3" s="72">
        <f>'Produits &amp; Charges Khépri Santé'!AK10</f>
        <v>0</v>
      </c>
      <c r="AK3" s="71">
        <f>'Produits &amp; Charges Khépri Santé'!AL10</f>
        <v>16666.666666666668</v>
      </c>
      <c r="AL3" s="72">
        <f>'Produits &amp; Charges Khépri Santé'!AM10</f>
        <v>0</v>
      </c>
      <c r="AM3" s="71">
        <f>'Produits &amp; Charges Khépri Santé'!AN10</f>
        <v>16666.666666666668</v>
      </c>
      <c r="AN3" s="72">
        <f>'Produits &amp; Charges Khépri Santé'!AO10</f>
        <v>0</v>
      </c>
      <c r="AO3" s="71">
        <f>'Produits &amp; Charges Khépri Santé'!AP10</f>
        <v>16666.666666666668</v>
      </c>
      <c r="AP3" s="72">
        <f>'Produits &amp; Charges Khépri Santé'!AQ10</f>
        <v>0</v>
      </c>
      <c r="AQ3" s="71">
        <f>'Produits &amp; Charges Khépri Santé'!AR10</f>
        <v>16666.666666666668</v>
      </c>
      <c r="AR3" s="72">
        <f>'Produits &amp; Charges Khépri Santé'!AS10</f>
        <v>0</v>
      </c>
      <c r="AS3" s="71">
        <f>'Produits &amp; Charges Khépri Santé'!AT10</f>
        <v>16666.666666666668</v>
      </c>
      <c r="AT3" s="72">
        <f>'Produits &amp; Charges Khépri Santé'!AU10</f>
        <v>0</v>
      </c>
      <c r="AU3" s="71">
        <f>'Produits &amp; Charges Khépri Santé'!AV10</f>
        <v>16666.666666666668</v>
      </c>
      <c r="AV3" s="72">
        <f>'Produits &amp; Charges Khépri Santé'!AW10</f>
        <v>0</v>
      </c>
      <c r="AW3" s="71">
        <f>'Produits &amp; Charges Khépri Santé'!AX10</f>
        <v>16666.666666666668</v>
      </c>
      <c r="AX3" s="72">
        <f>'Produits &amp; Charges Khépri Santé'!AY10</f>
        <v>0</v>
      </c>
      <c r="AY3" s="71">
        <f>'Produits &amp; Charges Khépri Santé'!AZ10</f>
        <v>16666.666666666668</v>
      </c>
      <c r="AZ3" s="72">
        <f>'Produits &amp; Charges Khépri Santé'!BA10</f>
        <v>0</v>
      </c>
      <c r="BA3" s="71">
        <f>'Produits &amp; Charges Khépri Santé'!BB10</f>
        <v>16666.666666666668</v>
      </c>
      <c r="BB3" s="72">
        <f>'Produits &amp; Charges Khépri Santé'!BC10</f>
        <v>0</v>
      </c>
      <c r="BC3" s="71">
        <f>'Produits &amp; Charges Khépri Santé'!BD10</f>
        <v>16666.666666666668</v>
      </c>
      <c r="BD3" s="72">
        <f>'Produits &amp; Charges Khépri Santé'!BE10</f>
        <v>0</v>
      </c>
      <c r="BE3" s="71">
        <f>'Produits &amp; Charges Khépri Santé'!BF10</f>
        <v>16666.666666666668</v>
      </c>
      <c r="BF3" s="72">
        <f>'Produits &amp; Charges Khépri Santé'!BG10</f>
        <v>0</v>
      </c>
      <c r="BG3" s="71">
        <f>'Produits &amp; Charges Khépri Santé'!BH10</f>
        <v>16666.666666666668</v>
      </c>
      <c r="BH3" s="72">
        <f>'Produits &amp; Charges Khépri Santé'!BI10</f>
        <v>0</v>
      </c>
      <c r="BI3" s="71">
        <f>'Produits &amp; Charges Khépri Santé'!BJ10</f>
        <v>18333.333333333332</v>
      </c>
      <c r="BJ3" s="72">
        <f>'Produits &amp; Charges Khépri Santé'!BK10</f>
        <v>0</v>
      </c>
      <c r="BK3" s="71">
        <f>'Produits &amp; Charges Khépri Santé'!BL10</f>
        <v>18333.333333333332</v>
      </c>
      <c r="BL3" s="72">
        <f>'Produits &amp; Charges Khépri Santé'!BM10</f>
        <v>0</v>
      </c>
      <c r="BM3" s="71">
        <f>'Produits &amp; Charges Khépri Santé'!BN10</f>
        <v>18333.333333333332</v>
      </c>
      <c r="BN3" s="72">
        <f>'Produits &amp; Charges Khépri Santé'!BO10</f>
        <v>0</v>
      </c>
      <c r="BO3" s="71">
        <f>'Produits &amp; Charges Khépri Santé'!BP10</f>
        <v>18333.333333333332</v>
      </c>
      <c r="BP3" s="72">
        <f>'Produits &amp; Charges Khépri Santé'!BQ10</f>
        <v>0</v>
      </c>
      <c r="BQ3" s="71">
        <f>'Produits &amp; Charges Khépri Santé'!BR10</f>
        <v>18333.333333333332</v>
      </c>
      <c r="BR3" s="72">
        <f>'Produits &amp; Charges Khépri Santé'!BS10</f>
        <v>0</v>
      </c>
      <c r="BS3" s="71">
        <f>'Produits &amp; Charges Khépri Santé'!BT10</f>
        <v>18333.333333333332</v>
      </c>
      <c r="BT3" s="72">
        <f>'Produits &amp; Charges Khépri Santé'!BU10</f>
        <v>0</v>
      </c>
      <c r="BU3" s="71">
        <f>'Produits &amp; Charges Khépri Santé'!BV10</f>
        <v>18333.333333333332</v>
      </c>
      <c r="BV3" s="72">
        <f>'Produits &amp; Charges Khépri Santé'!BW10</f>
        <v>0</v>
      </c>
      <c r="BW3" s="71">
        <f>'Produits &amp; Charges Khépri Santé'!BX10</f>
        <v>18333.333333333332</v>
      </c>
      <c r="BX3" s="72">
        <f>'Produits &amp; Charges Khépri Santé'!BY10</f>
        <v>0</v>
      </c>
      <c r="BY3" s="71">
        <f>'Produits &amp; Charges Khépri Santé'!BZ10</f>
        <v>18333.333333333332</v>
      </c>
      <c r="BZ3" s="72">
        <f>'Produits &amp; Charges Khépri Santé'!CA10</f>
        <v>0</v>
      </c>
      <c r="CA3" s="71">
        <f>'Produits &amp; Charges Khépri Santé'!CB10</f>
        <v>18333.333333333332</v>
      </c>
      <c r="CB3" s="72">
        <f>'Produits &amp; Charges Khépri Santé'!CC10</f>
        <v>0</v>
      </c>
      <c r="CC3" s="71">
        <f>'Produits &amp; Charges Khépri Santé'!CD10</f>
        <v>18333.333333333332</v>
      </c>
      <c r="CD3" s="72">
        <f>'Produits &amp; Charges Khépri Santé'!CE10</f>
        <v>0</v>
      </c>
      <c r="CE3" s="71">
        <f>'Produits &amp; Charges Khépri Santé'!CF10</f>
        <v>18333.333333333332</v>
      </c>
      <c r="CF3" s="72">
        <f>'Produits &amp; Charges Khépri Santé'!CG10</f>
        <v>0</v>
      </c>
      <c r="CG3" s="74"/>
      <c r="CH3" s="74"/>
      <c r="CI3" s="3"/>
      <c r="CJ3" s="3"/>
    </row>
    <row r="4" spans="1:88" s="20" customFormat="1" ht="23" customHeight="1">
      <c r="A4" s="594"/>
      <c r="B4" s="75" t="s">
        <v>16</v>
      </c>
      <c r="C4" s="76"/>
      <c r="D4" s="76">
        <f>D3/C3-1</f>
        <v>2.279629452774329</v>
      </c>
      <c r="E4" s="76">
        <f>E3/C3-1</f>
        <v>3.9893515423550756</v>
      </c>
      <c r="F4" s="77">
        <f>F3/E3-1</f>
        <v>0.64811890474413092</v>
      </c>
      <c r="G4" s="78">
        <f>IFERROR(G3/E3-1,"-")</f>
        <v>-0.44287806138562691</v>
      </c>
      <c r="H4" s="77">
        <f>IFERROR(H3/F3-1,"-")</f>
        <v>0.16139297473389558</v>
      </c>
      <c r="I4" s="78">
        <f>IFERROR(I3/G3-1,"-")</f>
        <v>-1</v>
      </c>
      <c r="J4" s="77">
        <f>IFERROR(J3/H3-1,"-")</f>
        <v>0.10000000000000031</v>
      </c>
      <c r="K4" s="78" t="str">
        <f>IFERROR(K3/I3-1,"-")</f>
        <v>-</v>
      </c>
      <c r="L4" s="79"/>
      <c r="M4" s="77" t="str">
        <f>IFERROR(M3/K3-1,"-")</f>
        <v>-</v>
      </c>
      <c r="N4" s="78" t="str">
        <f>IFERROR(N3/L3-1,"-")</f>
        <v>-</v>
      </c>
      <c r="O4" s="77">
        <f>IFERROR(O3/M3-1,"-")</f>
        <v>0</v>
      </c>
      <c r="P4" s="78">
        <f t="shared" ref="P4:CA4" si="0">IFERROR(P3/N3-1,"-")</f>
        <v>8.7562891693882872E-2</v>
      </c>
      <c r="Q4" s="77">
        <f t="shared" si="0"/>
        <v>0</v>
      </c>
      <c r="R4" s="78">
        <f t="shared" si="0"/>
        <v>-5.3080107134161225E-2</v>
      </c>
      <c r="S4" s="77">
        <f t="shared" si="0"/>
        <v>0</v>
      </c>
      <c r="T4" s="78">
        <f t="shared" si="0"/>
        <v>-8.9140310276849211E-2</v>
      </c>
      <c r="U4" s="77">
        <f t="shared" si="0"/>
        <v>0</v>
      </c>
      <c r="V4" s="78">
        <f t="shared" si="0"/>
        <v>0.15441799190740557</v>
      </c>
      <c r="W4" s="77">
        <f t="shared" si="0"/>
        <v>0</v>
      </c>
      <c r="X4" s="78">
        <f t="shared" si="0"/>
        <v>-1</v>
      </c>
      <c r="Y4" s="77">
        <f t="shared" si="0"/>
        <v>0</v>
      </c>
      <c r="Z4" s="78" t="str">
        <f t="shared" si="0"/>
        <v>-</v>
      </c>
      <c r="AA4" s="77">
        <f t="shared" si="0"/>
        <v>0</v>
      </c>
      <c r="AB4" s="78" t="str">
        <f t="shared" si="0"/>
        <v>-</v>
      </c>
      <c r="AC4" s="77">
        <f t="shared" si="0"/>
        <v>0</v>
      </c>
      <c r="AD4" s="78" t="str">
        <f t="shared" si="0"/>
        <v>-</v>
      </c>
      <c r="AE4" s="77">
        <f t="shared" si="0"/>
        <v>0</v>
      </c>
      <c r="AF4" s="78" t="str">
        <f t="shared" si="0"/>
        <v>-</v>
      </c>
      <c r="AG4" s="77">
        <f t="shared" si="0"/>
        <v>0</v>
      </c>
      <c r="AH4" s="78" t="str">
        <f t="shared" si="0"/>
        <v>-</v>
      </c>
      <c r="AI4" s="77">
        <f t="shared" si="0"/>
        <v>0</v>
      </c>
      <c r="AJ4" s="78" t="str">
        <f t="shared" si="0"/>
        <v>-</v>
      </c>
      <c r="AK4" s="77">
        <f t="shared" si="0"/>
        <v>0.1613929747338958</v>
      </c>
      <c r="AL4" s="78" t="str">
        <f t="shared" si="0"/>
        <v>-</v>
      </c>
      <c r="AM4" s="77">
        <f t="shared" si="0"/>
        <v>0</v>
      </c>
      <c r="AN4" s="78" t="str">
        <f t="shared" si="0"/>
        <v>-</v>
      </c>
      <c r="AO4" s="77">
        <f t="shared" si="0"/>
        <v>0</v>
      </c>
      <c r="AP4" s="78" t="str">
        <f t="shared" si="0"/>
        <v>-</v>
      </c>
      <c r="AQ4" s="77">
        <f t="shared" si="0"/>
        <v>0</v>
      </c>
      <c r="AR4" s="78" t="str">
        <f t="shared" si="0"/>
        <v>-</v>
      </c>
      <c r="AS4" s="77">
        <f t="shared" si="0"/>
        <v>0</v>
      </c>
      <c r="AT4" s="78" t="str">
        <f t="shared" si="0"/>
        <v>-</v>
      </c>
      <c r="AU4" s="77">
        <f t="shared" si="0"/>
        <v>0</v>
      </c>
      <c r="AV4" s="78" t="str">
        <f t="shared" si="0"/>
        <v>-</v>
      </c>
      <c r="AW4" s="77">
        <f t="shared" si="0"/>
        <v>0</v>
      </c>
      <c r="AX4" s="78" t="str">
        <f t="shared" si="0"/>
        <v>-</v>
      </c>
      <c r="AY4" s="77">
        <f t="shared" si="0"/>
        <v>0</v>
      </c>
      <c r="AZ4" s="78" t="str">
        <f t="shared" si="0"/>
        <v>-</v>
      </c>
      <c r="BA4" s="77">
        <f t="shared" si="0"/>
        <v>0</v>
      </c>
      <c r="BB4" s="78" t="str">
        <f t="shared" si="0"/>
        <v>-</v>
      </c>
      <c r="BC4" s="77">
        <f t="shared" si="0"/>
        <v>0</v>
      </c>
      <c r="BD4" s="78" t="str">
        <f t="shared" si="0"/>
        <v>-</v>
      </c>
      <c r="BE4" s="77">
        <f t="shared" si="0"/>
        <v>0</v>
      </c>
      <c r="BF4" s="78" t="str">
        <f t="shared" si="0"/>
        <v>-</v>
      </c>
      <c r="BG4" s="77">
        <f t="shared" si="0"/>
        <v>0</v>
      </c>
      <c r="BH4" s="78" t="str">
        <f t="shared" si="0"/>
        <v>-</v>
      </c>
      <c r="BI4" s="77">
        <f t="shared" si="0"/>
        <v>9.9999999999999867E-2</v>
      </c>
      <c r="BJ4" s="78" t="str">
        <f t="shared" si="0"/>
        <v>-</v>
      </c>
      <c r="BK4" s="77">
        <f t="shared" si="0"/>
        <v>0</v>
      </c>
      <c r="BL4" s="78" t="str">
        <f t="shared" si="0"/>
        <v>-</v>
      </c>
      <c r="BM4" s="77">
        <f t="shared" si="0"/>
        <v>0</v>
      </c>
      <c r="BN4" s="78" t="str">
        <f t="shared" si="0"/>
        <v>-</v>
      </c>
      <c r="BO4" s="77">
        <f t="shared" si="0"/>
        <v>0</v>
      </c>
      <c r="BP4" s="78" t="str">
        <f t="shared" si="0"/>
        <v>-</v>
      </c>
      <c r="BQ4" s="77">
        <f t="shared" si="0"/>
        <v>0</v>
      </c>
      <c r="BR4" s="78" t="str">
        <f t="shared" si="0"/>
        <v>-</v>
      </c>
      <c r="BS4" s="77">
        <f t="shared" si="0"/>
        <v>0</v>
      </c>
      <c r="BT4" s="78" t="str">
        <f t="shared" si="0"/>
        <v>-</v>
      </c>
      <c r="BU4" s="77">
        <f t="shared" si="0"/>
        <v>0</v>
      </c>
      <c r="BV4" s="78" t="str">
        <f t="shared" si="0"/>
        <v>-</v>
      </c>
      <c r="BW4" s="77">
        <f t="shared" si="0"/>
        <v>0</v>
      </c>
      <c r="BX4" s="78" t="str">
        <f t="shared" si="0"/>
        <v>-</v>
      </c>
      <c r="BY4" s="77">
        <f t="shared" si="0"/>
        <v>0</v>
      </c>
      <c r="BZ4" s="78" t="str">
        <f t="shared" si="0"/>
        <v>-</v>
      </c>
      <c r="CA4" s="77">
        <f t="shared" si="0"/>
        <v>0</v>
      </c>
      <c r="CB4" s="78" t="str">
        <f>IFERROR(CB3/BZ3-1,"-")</f>
        <v>-</v>
      </c>
      <c r="CC4" s="77">
        <f>IFERROR(CC3/CA3-1,"-")</f>
        <v>0</v>
      </c>
      <c r="CD4" s="78" t="str">
        <f>IFERROR(CD3/CB3-1,"-")</f>
        <v>-</v>
      </c>
      <c r="CE4" s="77">
        <f>IFERROR(CE3/CC3-1,"-")</f>
        <v>0</v>
      </c>
      <c r="CF4" s="78" t="str">
        <f>IFERROR(CF3/CD3-1,"-")</f>
        <v>-</v>
      </c>
      <c r="CG4" s="80"/>
      <c r="CH4" s="80"/>
    </row>
    <row r="5" spans="1:88" ht="23" customHeight="1">
      <c r="A5" s="593">
        <v>2</v>
      </c>
      <c r="B5" s="69" t="s">
        <v>102</v>
      </c>
      <c r="C5" s="70">
        <f>C3</f>
        <v>20942</v>
      </c>
      <c r="D5" s="70">
        <f t="shared" ref="D5:BK5" si="1">D3</f>
        <v>68682</v>
      </c>
      <c r="E5" s="70">
        <f t="shared" si="1"/>
        <v>104487</v>
      </c>
      <c r="F5" s="71">
        <f>M5+O5+Q5+S5+U5+W5+Y5+AA5+AC5+AE5+AG5+AI5</f>
        <v>172207</v>
      </c>
      <c r="G5" s="72">
        <f>N5+P5+R5+T5+V5+X5+Z5+AB5+AD5+AF5+AH5+AJ5</f>
        <v>58212</v>
      </c>
      <c r="H5" s="71">
        <f>AK5+AM5+AO5+AQ5+AS5+AU5+AW5+AY5+BA5+BC5+BE5+BG5</f>
        <v>199999.99999999997</v>
      </c>
      <c r="I5" s="72">
        <f>AL5+AN5+AP5+AR5+AT5+AV5+AX5+AZ5+BB5+BD5+BF5+BH5</f>
        <v>0</v>
      </c>
      <c r="J5" s="71">
        <f>BI5+BK5+BM5+BO5+BQ5+BS5+BU5+BW5+BY5+CA5+CC5+CE5</f>
        <v>220000.00000000003</v>
      </c>
      <c r="K5" s="72">
        <f>BJ5+BL5+BN5+BP5+BR5+BT5+BV5+BX5+BZ5+CB5+CD5+CF5</f>
        <v>0</v>
      </c>
      <c r="L5" s="73"/>
      <c r="M5" s="71">
        <f t="shared" si="1"/>
        <v>14350.583333333334</v>
      </c>
      <c r="N5" s="72">
        <f t="shared" si="1"/>
        <v>11329</v>
      </c>
      <c r="O5" s="71">
        <f t="shared" si="1"/>
        <v>14350.583333333334</v>
      </c>
      <c r="P5" s="72">
        <f t="shared" si="1"/>
        <v>12321</v>
      </c>
      <c r="Q5" s="71">
        <f t="shared" si="1"/>
        <v>14350.583333333334</v>
      </c>
      <c r="R5" s="72">
        <f t="shared" si="1"/>
        <v>11667</v>
      </c>
      <c r="S5" s="71">
        <f t="shared" si="1"/>
        <v>14350.583333333334</v>
      </c>
      <c r="T5" s="72">
        <f t="shared" si="1"/>
        <v>10627</v>
      </c>
      <c r="U5" s="71">
        <f t="shared" si="1"/>
        <v>14350.583333333334</v>
      </c>
      <c r="V5" s="72">
        <f t="shared" si="1"/>
        <v>12268</v>
      </c>
      <c r="W5" s="71">
        <f t="shared" si="1"/>
        <v>14350.583333333334</v>
      </c>
      <c r="X5" s="72">
        <f t="shared" si="1"/>
        <v>0</v>
      </c>
      <c r="Y5" s="71">
        <f t="shared" si="1"/>
        <v>14350.583333333334</v>
      </c>
      <c r="Z5" s="72">
        <f t="shared" si="1"/>
        <v>0</v>
      </c>
      <c r="AA5" s="71">
        <f t="shared" si="1"/>
        <v>14350.583333333334</v>
      </c>
      <c r="AB5" s="72">
        <f t="shared" si="1"/>
        <v>0</v>
      </c>
      <c r="AC5" s="71">
        <f t="shared" si="1"/>
        <v>14350.583333333334</v>
      </c>
      <c r="AD5" s="72">
        <f t="shared" si="1"/>
        <v>0</v>
      </c>
      <c r="AE5" s="71">
        <f t="shared" si="1"/>
        <v>14350.583333333334</v>
      </c>
      <c r="AF5" s="72">
        <f t="shared" si="1"/>
        <v>0</v>
      </c>
      <c r="AG5" s="71">
        <f t="shared" si="1"/>
        <v>14350.583333333334</v>
      </c>
      <c r="AH5" s="72">
        <f t="shared" si="1"/>
        <v>0</v>
      </c>
      <c r="AI5" s="71">
        <f t="shared" si="1"/>
        <v>14350.583333333334</v>
      </c>
      <c r="AJ5" s="72">
        <f t="shared" si="1"/>
        <v>0</v>
      </c>
      <c r="AK5" s="71">
        <f t="shared" si="1"/>
        <v>16666.666666666668</v>
      </c>
      <c r="AL5" s="72">
        <f t="shared" si="1"/>
        <v>0</v>
      </c>
      <c r="AM5" s="71">
        <f t="shared" si="1"/>
        <v>16666.666666666668</v>
      </c>
      <c r="AN5" s="72">
        <f t="shared" si="1"/>
        <v>0</v>
      </c>
      <c r="AO5" s="71">
        <f t="shared" si="1"/>
        <v>16666.666666666668</v>
      </c>
      <c r="AP5" s="72">
        <f t="shared" si="1"/>
        <v>0</v>
      </c>
      <c r="AQ5" s="71">
        <f t="shared" si="1"/>
        <v>16666.666666666668</v>
      </c>
      <c r="AR5" s="72">
        <f t="shared" si="1"/>
        <v>0</v>
      </c>
      <c r="AS5" s="71">
        <f t="shared" si="1"/>
        <v>16666.666666666668</v>
      </c>
      <c r="AT5" s="72">
        <f t="shared" si="1"/>
        <v>0</v>
      </c>
      <c r="AU5" s="71">
        <f t="shared" si="1"/>
        <v>16666.666666666668</v>
      </c>
      <c r="AV5" s="72">
        <f t="shared" si="1"/>
        <v>0</v>
      </c>
      <c r="AW5" s="71">
        <f t="shared" si="1"/>
        <v>16666.666666666668</v>
      </c>
      <c r="AX5" s="72">
        <f t="shared" si="1"/>
        <v>0</v>
      </c>
      <c r="AY5" s="71">
        <f t="shared" si="1"/>
        <v>16666.666666666668</v>
      </c>
      <c r="AZ5" s="72">
        <f t="shared" si="1"/>
        <v>0</v>
      </c>
      <c r="BA5" s="71">
        <f t="shared" si="1"/>
        <v>16666.666666666668</v>
      </c>
      <c r="BB5" s="72">
        <f t="shared" si="1"/>
        <v>0</v>
      </c>
      <c r="BC5" s="71">
        <f t="shared" si="1"/>
        <v>16666.666666666668</v>
      </c>
      <c r="BD5" s="72">
        <f t="shared" si="1"/>
        <v>0</v>
      </c>
      <c r="BE5" s="71">
        <f t="shared" si="1"/>
        <v>16666.666666666668</v>
      </c>
      <c r="BF5" s="72">
        <f t="shared" si="1"/>
        <v>0</v>
      </c>
      <c r="BG5" s="71">
        <f t="shared" si="1"/>
        <v>16666.666666666668</v>
      </c>
      <c r="BH5" s="72">
        <f t="shared" si="1"/>
        <v>0</v>
      </c>
      <c r="BI5" s="71">
        <f t="shared" si="1"/>
        <v>18333.333333333332</v>
      </c>
      <c r="BJ5" s="72">
        <f t="shared" si="1"/>
        <v>0</v>
      </c>
      <c r="BK5" s="71">
        <f t="shared" si="1"/>
        <v>18333.333333333332</v>
      </c>
      <c r="BL5" s="72">
        <f t="shared" ref="BL5:CF5" si="2">BL3</f>
        <v>0</v>
      </c>
      <c r="BM5" s="71">
        <f t="shared" si="2"/>
        <v>18333.333333333332</v>
      </c>
      <c r="BN5" s="72">
        <f t="shared" si="2"/>
        <v>0</v>
      </c>
      <c r="BO5" s="71">
        <f t="shared" si="2"/>
        <v>18333.333333333332</v>
      </c>
      <c r="BP5" s="72">
        <f t="shared" si="2"/>
        <v>0</v>
      </c>
      <c r="BQ5" s="71">
        <f t="shared" si="2"/>
        <v>18333.333333333332</v>
      </c>
      <c r="BR5" s="72">
        <f t="shared" si="2"/>
        <v>0</v>
      </c>
      <c r="BS5" s="71">
        <f t="shared" si="2"/>
        <v>18333.333333333332</v>
      </c>
      <c r="BT5" s="72">
        <f t="shared" si="2"/>
        <v>0</v>
      </c>
      <c r="BU5" s="71">
        <f t="shared" si="2"/>
        <v>18333.333333333332</v>
      </c>
      <c r="BV5" s="72">
        <f t="shared" si="2"/>
        <v>0</v>
      </c>
      <c r="BW5" s="71">
        <f t="shared" si="2"/>
        <v>18333.333333333332</v>
      </c>
      <c r="BX5" s="72">
        <f t="shared" si="2"/>
        <v>0</v>
      </c>
      <c r="BY5" s="71">
        <f t="shared" si="2"/>
        <v>18333.333333333332</v>
      </c>
      <c r="BZ5" s="72">
        <f t="shared" si="2"/>
        <v>0</v>
      </c>
      <c r="CA5" s="71">
        <f t="shared" si="2"/>
        <v>18333.333333333332</v>
      </c>
      <c r="CB5" s="72">
        <f t="shared" si="2"/>
        <v>0</v>
      </c>
      <c r="CC5" s="71">
        <f t="shared" si="2"/>
        <v>18333.333333333332</v>
      </c>
      <c r="CD5" s="72">
        <f t="shared" si="2"/>
        <v>0</v>
      </c>
      <c r="CE5" s="71">
        <f t="shared" si="2"/>
        <v>18333.333333333332</v>
      </c>
      <c r="CF5" s="72">
        <f t="shared" si="2"/>
        <v>0</v>
      </c>
      <c r="CG5" s="74"/>
      <c r="CH5" s="74"/>
      <c r="CI5" s="3"/>
      <c r="CJ5" s="3"/>
    </row>
    <row r="6" spans="1:88" s="20" customFormat="1" ht="23" customHeight="1">
      <c r="A6" s="594"/>
      <c r="B6" s="75" t="s">
        <v>51</v>
      </c>
      <c r="C6" s="76">
        <f>IFERROR(C5/C$3,"-")</f>
        <v>1</v>
      </c>
      <c r="D6" s="76">
        <f t="shared" ref="D6:K6" si="3">IFERROR(D5/D$3,"-")</f>
        <v>1</v>
      </c>
      <c r="E6" s="76">
        <f t="shared" si="3"/>
        <v>1</v>
      </c>
      <c r="F6" s="77">
        <f t="shared" si="3"/>
        <v>1</v>
      </c>
      <c r="G6" s="78">
        <f t="shared" si="3"/>
        <v>1</v>
      </c>
      <c r="H6" s="77">
        <f t="shared" si="3"/>
        <v>1</v>
      </c>
      <c r="I6" s="78" t="str">
        <f t="shared" si="3"/>
        <v>-</v>
      </c>
      <c r="J6" s="77">
        <f t="shared" si="3"/>
        <v>1</v>
      </c>
      <c r="K6" s="78" t="str">
        <f t="shared" si="3"/>
        <v>-</v>
      </c>
      <c r="L6" s="79"/>
      <c r="M6" s="77">
        <f t="shared" ref="M6:BX6" si="4">IFERROR(M5/M$3,"-")</f>
        <v>1</v>
      </c>
      <c r="N6" s="78">
        <f t="shared" si="4"/>
        <v>1</v>
      </c>
      <c r="O6" s="77">
        <f t="shared" si="4"/>
        <v>1</v>
      </c>
      <c r="P6" s="78">
        <f t="shared" si="4"/>
        <v>1</v>
      </c>
      <c r="Q6" s="77">
        <f t="shared" si="4"/>
        <v>1</v>
      </c>
      <c r="R6" s="78">
        <f t="shared" si="4"/>
        <v>1</v>
      </c>
      <c r="S6" s="77">
        <f t="shared" si="4"/>
        <v>1</v>
      </c>
      <c r="T6" s="78">
        <f t="shared" si="4"/>
        <v>1</v>
      </c>
      <c r="U6" s="77">
        <f t="shared" si="4"/>
        <v>1</v>
      </c>
      <c r="V6" s="78">
        <f t="shared" si="4"/>
        <v>1</v>
      </c>
      <c r="W6" s="77">
        <f t="shared" si="4"/>
        <v>1</v>
      </c>
      <c r="X6" s="78" t="str">
        <f t="shared" si="4"/>
        <v>-</v>
      </c>
      <c r="Y6" s="77">
        <f t="shared" si="4"/>
        <v>1</v>
      </c>
      <c r="Z6" s="78" t="str">
        <f t="shared" si="4"/>
        <v>-</v>
      </c>
      <c r="AA6" s="77">
        <f t="shared" si="4"/>
        <v>1</v>
      </c>
      <c r="AB6" s="78" t="str">
        <f t="shared" si="4"/>
        <v>-</v>
      </c>
      <c r="AC6" s="77">
        <f t="shared" si="4"/>
        <v>1</v>
      </c>
      <c r="AD6" s="78" t="str">
        <f t="shared" si="4"/>
        <v>-</v>
      </c>
      <c r="AE6" s="77">
        <f t="shared" si="4"/>
        <v>1</v>
      </c>
      <c r="AF6" s="78" t="str">
        <f t="shared" si="4"/>
        <v>-</v>
      </c>
      <c r="AG6" s="77">
        <f t="shared" si="4"/>
        <v>1</v>
      </c>
      <c r="AH6" s="78" t="str">
        <f t="shared" si="4"/>
        <v>-</v>
      </c>
      <c r="AI6" s="77">
        <f t="shared" si="4"/>
        <v>1</v>
      </c>
      <c r="AJ6" s="78" t="str">
        <f t="shared" si="4"/>
        <v>-</v>
      </c>
      <c r="AK6" s="77">
        <f t="shared" si="4"/>
        <v>1</v>
      </c>
      <c r="AL6" s="78" t="str">
        <f t="shared" si="4"/>
        <v>-</v>
      </c>
      <c r="AM6" s="77">
        <f t="shared" si="4"/>
        <v>1</v>
      </c>
      <c r="AN6" s="78" t="str">
        <f t="shared" si="4"/>
        <v>-</v>
      </c>
      <c r="AO6" s="77">
        <f t="shared" si="4"/>
        <v>1</v>
      </c>
      <c r="AP6" s="78" t="str">
        <f t="shared" si="4"/>
        <v>-</v>
      </c>
      <c r="AQ6" s="77">
        <f t="shared" si="4"/>
        <v>1</v>
      </c>
      <c r="AR6" s="78" t="str">
        <f t="shared" si="4"/>
        <v>-</v>
      </c>
      <c r="AS6" s="77">
        <f t="shared" si="4"/>
        <v>1</v>
      </c>
      <c r="AT6" s="78" t="str">
        <f t="shared" si="4"/>
        <v>-</v>
      </c>
      <c r="AU6" s="77">
        <f t="shared" si="4"/>
        <v>1</v>
      </c>
      <c r="AV6" s="78" t="str">
        <f t="shared" si="4"/>
        <v>-</v>
      </c>
      <c r="AW6" s="77">
        <f t="shared" si="4"/>
        <v>1</v>
      </c>
      <c r="AX6" s="78" t="str">
        <f t="shared" si="4"/>
        <v>-</v>
      </c>
      <c r="AY6" s="77">
        <f t="shared" si="4"/>
        <v>1</v>
      </c>
      <c r="AZ6" s="78" t="str">
        <f t="shared" si="4"/>
        <v>-</v>
      </c>
      <c r="BA6" s="77">
        <f t="shared" si="4"/>
        <v>1</v>
      </c>
      <c r="BB6" s="78" t="str">
        <f t="shared" si="4"/>
        <v>-</v>
      </c>
      <c r="BC6" s="77">
        <f t="shared" si="4"/>
        <v>1</v>
      </c>
      <c r="BD6" s="78" t="str">
        <f t="shared" si="4"/>
        <v>-</v>
      </c>
      <c r="BE6" s="77">
        <f t="shared" si="4"/>
        <v>1</v>
      </c>
      <c r="BF6" s="78" t="str">
        <f t="shared" si="4"/>
        <v>-</v>
      </c>
      <c r="BG6" s="77">
        <f t="shared" si="4"/>
        <v>1</v>
      </c>
      <c r="BH6" s="78" t="str">
        <f t="shared" si="4"/>
        <v>-</v>
      </c>
      <c r="BI6" s="77">
        <f t="shared" si="4"/>
        <v>1</v>
      </c>
      <c r="BJ6" s="78" t="str">
        <f t="shared" si="4"/>
        <v>-</v>
      </c>
      <c r="BK6" s="77">
        <f t="shared" si="4"/>
        <v>1</v>
      </c>
      <c r="BL6" s="78" t="str">
        <f t="shared" si="4"/>
        <v>-</v>
      </c>
      <c r="BM6" s="77">
        <f t="shared" si="4"/>
        <v>1</v>
      </c>
      <c r="BN6" s="78" t="str">
        <f t="shared" si="4"/>
        <v>-</v>
      </c>
      <c r="BO6" s="77">
        <f t="shared" si="4"/>
        <v>1</v>
      </c>
      <c r="BP6" s="78" t="str">
        <f t="shared" si="4"/>
        <v>-</v>
      </c>
      <c r="BQ6" s="77">
        <f t="shared" si="4"/>
        <v>1</v>
      </c>
      <c r="BR6" s="78" t="str">
        <f t="shared" si="4"/>
        <v>-</v>
      </c>
      <c r="BS6" s="77">
        <f t="shared" si="4"/>
        <v>1</v>
      </c>
      <c r="BT6" s="78" t="str">
        <f t="shared" si="4"/>
        <v>-</v>
      </c>
      <c r="BU6" s="77">
        <f t="shared" si="4"/>
        <v>1</v>
      </c>
      <c r="BV6" s="78" t="str">
        <f t="shared" si="4"/>
        <v>-</v>
      </c>
      <c r="BW6" s="77">
        <f t="shared" si="4"/>
        <v>1</v>
      </c>
      <c r="BX6" s="78" t="str">
        <f t="shared" si="4"/>
        <v>-</v>
      </c>
      <c r="BY6" s="77">
        <f t="shared" ref="BY6:CF6" si="5">IFERROR(BY5/BY$3,"-")</f>
        <v>1</v>
      </c>
      <c r="BZ6" s="78" t="str">
        <f t="shared" si="5"/>
        <v>-</v>
      </c>
      <c r="CA6" s="77">
        <f t="shared" si="5"/>
        <v>1</v>
      </c>
      <c r="CB6" s="78" t="str">
        <f t="shared" si="5"/>
        <v>-</v>
      </c>
      <c r="CC6" s="77">
        <f t="shared" si="5"/>
        <v>1</v>
      </c>
      <c r="CD6" s="78" t="str">
        <f t="shared" si="5"/>
        <v>-</v>
      </c>
      <c r="CE6" s="77">
        <f t="shared" si="5"/>
        <v>1</v>
      </c>
      <c r="CF6" s="78" t="str">
        <f t="shared" si="5"/>
        <v>-</v>
      </c>
      <c r="CG6" s="80"/>
      <c r="CH6" s="80"/>
    </row>
    <row r="7" spans="1:88" s="17" customFormat="1" ht="23" customHeight="1">
      <c r="A7" s="16"/>
      <c r="B7" s="81" t="s">
        <v>39</v>
      </c>
      <c r="C7" s="87">
        <f>-'Produits &amp; Charges Khépri Santé'!D57</f>
        <v>-93813</v>
      </c>
      <c r="D7" s="87">
        <f>-'Produits &amp; Charges Khépri Santé'!E57</f>
        <v>-63557</v>
      </c>
      <c r="E7" s="87">
        <f>-'Produits &amp; Charges Khépri Santé'!F57</f>
        <v>-84353</v>
      </c>
      <c r="F7" s="88">
        <f t="shared" ref="F7:G8" si="6">M7+O7+Q7+S7+U7+W7+Y7+AA7+AC7+AE7+AG7+AI7</f>
        <v>-86320</v>
      </c>
      <c r="G7" s="89">
        <f t="shared" si="6"/>
        <v>0</v>
      </c>
      <c r="H7" s="88">
        <f t="shared" ref="H7:I8" si="7">AK7+AM7+AO7+AQ7+AS7+AU7+AW7+AY7+BA7+BC7+BE7+BG7</f>
        <v>-86480</v>
      </c>
      <c r="I7" s="89">
        <f>AL7+AN7+AP7+AR7+AT7+AV7+AX7+AZ7+BB7+BD7+BF7+BH7</f>
        <v>0</v>
      </c>
      <c r="J7" s="88">
        <f t="shared" ref="J7:K8" si="8">BI7+BK7+BM7+BO7+BQ7+BS7+BU7+BW7+BY7+CA7+CC7+CE7</f>
        <v>-87341</v>
      </c>
      <c r="K7" s="89">
        <f t="shared" si="8"/>
        <v>0</v>
      </c>
      <c r="L7" s="90"/>
      <c r="M7" s="88">
        <f>-'Produits &amp; Charges Khépri Santé'!N57</f>
        <v>-6193.3333333333339</v>
      </c>
      <c r="N7" s="89">
        <f>-'Produits &amp; Charges Khépri Santé'!O57</f>
        <v>0</v>
      </c>
      <c r="O7" s="88">
        <f>-'Produits &amp; Charges Khépri Santé'!P57</f>
        <v>-6193.3333333333339</v>
      </c>
      <c r="P7" s="89">
        <f>-'Produits &amp; Charges Khépri Santé'!Q57</f>
        <v>0</v>
      </c>
      <c r="Q7" s="88">
        <f>-'Produits &amp; Charges Khépri Santé'!R57</f>
        <v>-6193.3333333333339</v>
      </c>
      <c r="R7" s="89">
        <f>-'Produits &amp; Charges Khépri Santé'!S57</f>
        <v>0</v>
      </c>
      <c r="S7" s="88">
        <f>-'Produits &amp; Charges Khépri Santé'!T57</f>
        <v>-6193.3333333333339</v>
      </c>
      <c r="T7" s="89">
        <f>-'Produits &amp; Charges Khépri Santé'!U57</f>
        <v>0</v>
      </c>
      <c r="U7" s="88">
        <f>-'Produits &amp; Charges Khépri Santé'!V57</f>
        <v>-6193.3333333333339</v>
      </c>
      <c r="V7" s="89">
        <f>-'Produits &amp; Charges Khépri Santé'!W57</f>
        <v>0</v>
      </c>
      <c r="W7" s="88">
        <f>-'Produits &amp; Charges Khépri Santé'!X57</f>
        <v>-6193.3333333333339</v>
      </c>
      <c r="X7" s="89">
        <f>-'Produits &amp; Charges Khépri Santé'!Y57</f>
        <v>0</v>
      </c>
      <c r="Y7" s="88">
        <f>-'Produits &amp; Charges Khépri Santé'!Z57</f>
        <v>-6193.3333333333339</v>
      </c>
      <c r="Z7" s="89">
        <f>-'Produits &amp; Charges Khépri Santé'!AA57</f>
        <v>0</v>
      </c>
      <c r="AA7" s="88">
        <f>-'Produits &amp; Charges Khépri Santé'!AB57</f>
        <v>-18193.333333333336</v>
      </c>
      <c r="AB7" s="89">
        <f>-'Produits &amp; Charges Khépri Santé'!AC57</f>
        <v>0</v>
      </c>
      <c r="AC7" s="88">
        <f>-'Produits &amp; Charges Khépri Santé'!AD57</f>
        <v>-6193.3333333333339</v>
      </c>
      <c r="AD7" s="89">
        <f>-'Produits &amp; Charges Khépri Santé'!AE57</f>
        <v>0</v>
      </c>
      <c r="AE7" s="88">
        <f>-'Produits &amp; Charges Khépri Santé'!AF57</f>
        <v>-6193.3333333333339</v>
      </c>
      <c r="AF7" s="89">
        <f>-'Produits &amp; Charges Khépri Santé'!AG57</f>
        <v>0</v>
      </c>
      <c r="AG7" s="88">
        <f>-'Produits &amp; Charges Khépri Santé'!AH57</f>
        <v>-6193.3333333333339</v>
      </c>
      <c r="AH7" s="89">
        <f>-'Produits &amp; Charges Khépri Santé'!AI57</f>
        <v>0</v>
      </c>
      <c r="AI7" s="88">
        <f>-'Produits &amp; Charges Khépri Santé'!AJ57</f>
        <v>-6193.3333333333339</v>
      </c>
      <c r="AJ7" s="89">
        <f>-'Produits &amp; Charges Khépri Santé'!AK57</f>
        <v>0</v>
      </c>
      <c r="AK7" s="88">
        <f>-'Produits &amp; Charges Khépri Santé'!AL57</f>
        <v>-7206.666666666667</v>
      </c>
      <c r="AL7" s="89">
        <f>-'Produits &amp; Charges Khépri Santé'!AM57</f>
        <v>0</v>
      </c>
      <c r="AM7" s="88">
        <f>-'Produits &amp; Charges Khépri Santé'!AN57</f>
        <v>-7206.666666666667</v>
      </c>
      <c r="AN7" s="89">
        <f>-'Produits &amp; Charges Khépri Santé'!AO57</f>
        <v>0</v>
      </c>
      <c r="AO7" s="88">
        <f>-'Produits &amp; Charges Khépri Santé'!AP57</f>
        <v>-7206.666666666667</v>
      </c>
      <c r="AP7" s="89">
        <f>-'Produits &amp; Charges Khépri Santé'!AQ57</f>
        <v>0</v>
      </c>
      <c r="AQ7" s="88">
        <f>-'Produits &amp; Charges Khépri Santé'!AR57</f>
        <v>-7206.666666666667</v>
      </c>
      <c r="AR7" s="89">
        <f>-'Produits &amp; Charges Khépri Santé'!AS57</f>
        <v>0</v>
      </c>
      <c r="AS7" s="88">
        <f>-'Produits &amp; Charges Khépri Santé'!AT57</f>
        <v>-7206.666666666667</v>
      </c>
      <c r="AT7" s="89">
        <f>-'Produits &amp; Charges Khépri Santé'!AU57</f>
        <v>0</v>
      </c>
      <c r="AU7" s="88">
        <f>-'Produits &amp; Charges Khépri Santé'!AV57</f>
        <v>-7206.666666666667</v>
      </c>
      <c r="AV7" s="89">
        <f>-'Produits &amp; Charges Khépri Santé'!AW57</f>
        <v>0</v>
      </c>
      <c r="AW7" s="88">
        <f>-'Produits &amp; Charges Khépri Santé'!AX57</f>
        <v>-7206.666666666667</v>
      </c>
      <c r="AX7" s="89">
        <f>-'Produits &amp; Charges Khépri Santé'!AY57</f>
        <v>0</v>
      </c>
      <c r="AY7" s="88">
        <f>-'Produits &amp; Charges Khépri Santé'!AZ57</f>
        <v>-7206.666666666667</v>
      </c>
      <c r="AZ7" s="89">
        <f>-'Produits &amp; Charges Khépri Santé'!BA57</f>
        <v>0</v>
      </c>
      <c r="BA7" s="88">
        <f>-'Produits &amp; Charges Khépri Santé'!BB57</f>
        <v>-7206.666666666667</v>
      </c>
      <c r="BB7" s="89">
        <f>-'Produits &amp; Charges Khépri Santé'!BC57</f>
        <v>0</v>
      </c>
      <c r="BC7" s="88">
        <f>-'Produits &amp; Charges Khépri Santé'!BD57</f>
        <v>-7206.666666666667</v>
      </c>
      <c r="BD7" s="89">
        <f>-'Produits &amp; Charges Khépri Santé'!BE57</f>
        <v>0</v>
      </c>
      <c r="BE7" s="88">
        <f>-'Produits &amp; Charges Khépri Santé'!BF57</f>
        <v>-7206.666666666667</v>
      </c>
      <c r="BF7" s="89">
        <f>-'Produits &amp; Charges Khépri Santé'!BG57</f>
        <v>0</v>
      </c>
      <c r="BG7" s="88">
        <f>-'Produits &amp; Charges Khépri Santé'!BH57</f>
        <v>-7206.666666666667</v>
      </c>
      <c r="BH7" s="89">
        <f>-'Produits &amp; Charges Khépri Santé'!BI57</f>
        <v>0</v>
      </c>
      <c r="BI7" s="88">
        <f>-'Produits &amp; Charges Khépri Santé'!BJ57</f>
        <v>-7278.4166666666661</v>
      </c>
      <c r="BJ7" s="89">
        <f>-'Produits &amp; Charges Khépri Santé'!BK57</f>
        <v>0</v>
      </c>
      <c r="BK7" s="88">
        <f>-'Produits &amp; Charges Khépri Santé'!BL57</f>
        <v>-7278.4166666666661</v>
      </c>
      <c r="BL7" s="89">
        <f>-'Produits &amp; Charges Khépri Santé'!BM57</f>
        <v>0</v>
      </c>
      <c r="BM7" s="88">
        <f>-'Produits &amp; Charges Khépri Santé'!BN57</f>
        <v>-7278.4166666666661</v>
      </c>
      <c r="BN7" s="89">
        <f>-'Produits &amp; Charges Khépri Santé'!BO57</f>
        <v>0</v>
      </c>
      <c r="BO7" s="88">
        <f>-'Produits &amp; Charges Khépri Santé'!BP57</f>
        <v>-7278.4166666666661</v>
      </c>
      <c r="BP7" s="89">
        <f>-'Produits &amp; Charges Khépri Santé'!BQ57</f>
        <v>0</v>
      </c>
      <c r="BQ7" s="88">
        <f>-'Produits &amp; Charges Khépri Santé'!BR57</f>
        <v>-7278.4166666666661</v>
      </c>
      <c r="BR7" s="89">
        <f>-'Produits &amp; Charges Khépri Santé'!BS57</f>
        <v>0</v>
      </c>
      <c r="BS7" s="88">
        <f>-'Produits &amp; Charges Khépri Santé'!BT57</f>
        <v>-7278.4166666666661</v>
      </c>
      <c r="BT7" s="89">
        <f>-'Produits &amp; Charges Khépri Santé'!BU57</f>
        <v>0</v>
      </c>
      <c r="BU7" s="88">
        <f>-'Produits &amp; Charges Khépri Santé'!BV57</f>
        <v>-7278.4166666666661</v>
      </c>
      <c r="BV7" s="89">
        <f>-'Produits &amp; Charges Khépri Santé'!BW57</f>
        <v>0</v>
      </c>
      <c r="BW7" s="88">
        <f>-'Produits &amp; Charges Khépri Santé'!BX57</f>
        <v>-7278.4166666666661</v>
      </c>
      <c r="BX7" s="89">
        <f>-'Produits &amp; Charges Khépri Santé'!BY57</f>
        <v>0</v>
      </c>
      <c r="BY7" s="88">
        <f>-'Produits &amp; Charges Khépri Santé'!BZ57</f>
        <v>-7278.4166666666661</v>
      </c>
      <c r="BZ7" s="89">
        <f>-'Produits &amp; Charges Khépri Santé'!CA57</f>
        <v>0</v>
      </c>
      <c r="CA7" s="88">
        <f>-'Produits &amp; Charges Khépri Santé'!CB57</f>
        <v>-7278.4166666666661</v>
      </c>
      <c r="CB7" s="89">
        <f>-'Produits &amp; Charges Khépri Santé'!CC57</f>
        <v>0</v>
      </c>
      <c r="CC7" s="88">
        <f>-'Produits &amp; Charges Khépri Santé'!CD57</f>
        <v>-7278.4166666666661</v>
      </c>
      <c r="CD7" s="89">
        <f>-'Produits &amp; Charges Khépri Santé'!CE57</f>
        <v>0</v>
      </c>
      <c r="CE7" s="88">
        <f>-'Produits &amp; Charges Khépri Santé'!CF57</f>
        <v>-7278.4166666666661</v>
      </c>
      <c r="CF7" s="89">
        <f>-'Produits &amp; Charges Khépri Santé'!CG57</f>
        <v>0</v>
      </c>
      <c r="CG7" s="91"/>
      <c r="CH7" s="91"/>
    </row>
    <row r="8" spans="1:88" s="17" customFormat="1" ht="23" customHeight="1">
      <c r="A8" s="16"/>
      <c r="B8" s="81" t="s">
        <v>2</v>
      </c>
      <c r="C8" s="87">
        <f>-'Produits &amp; Charges Khépri Santé'!D74</f>
        <v>-13227</v>
      </c>
      <c r="D8" s="87">
        <f>-'Produits &amp; Charges Khépri Santé'!E74</f>
        <v>-32299</v>
      </c>
      <c r="E8" s="87">
        <f>-'Produits &amp; Charges Khépri Santé'!F74</f>
        <v>-1383</v>
      </c>
      <c r="F8" s="88">
        <f t="shared" si="6"/>
        <v>-32848</v>
      </c>
      <c r="G8" s="89">
        <f t="shared" si="6"/>
        <v>0</v>
      </c>
      <c r="H8" s="88">
        <f t="shared" si="7"/>
        <v>-49272</v>
      </c>
      <c r="I8" s="89">
        <f t="shared" si="7"/>
        <v>0</v>
      </c>
      <c r="J8" s="88">
        <f t="shared" si="8"/>
        <v>-49272</v>
      </c>
      <c r="K8" s="89">
        <f t="shared" si="8"/>
        <v>0</v>
      </c>
      <c r="L8" s="90"/>
      <c r="M8" s="88">
        <f>-'Produits &amp; Charges Khépri Santé'!N74</f>
        <v>0</v>
      </c>
      <c r="N8" s="89">
        <f>-'Produits &amp; Charges Khépri Santé'!O74</f>
        <v>0</v>
      </c>
      <c r="O8" s="88">
        <f>-'Produits &amp; Charges Khépri Santé'!P74</f>
        <v>0</v>
      </c>
      <c r="P8" s="89">
        <f>-'Produits &amp; Charges Khépri Santé'!Q74</f>
        <v>0</v>
      </c>
      <c r="Q8" s="88">
        <f>-'Produits &amp; Charges Khépri Santé'!R74</f>
        <v>0</v>
      </c>
      <c r="R8" s="89">
        <f>-'Produits &amp; Charges Khépri Santé'!S74</f>
        <v>0</v>
      </c>
      <c r="S8" s="88">
        <f>-'Produits &amp; Charges Khépri Santé'!T74</f>
        <v>0</v>
      </c>
      <c r="T8" s="89">
        <f>-'Produits &amp; Charges Khépri Santé'!U74</f>
        <v>0</v>
      </c>
      <c r="U8" s="88">
        <f>-'Produits &amp; Charges Khépri Santé'!V74</f>
        <v>-4106</v>
      </c>
      <c r="V8" s="89">
        <f>-'Produits &amp; Charges Khépri Santé'!W74</f>
        <v>0</v>
      </c>
      <c r="W8" s="88">
        <f>-'Produits &amp; Charges Khépri Santé'!X74</f>
        <v>-4106</v>
      </c>
      <c r="X8" s="89">
        <f>-'Produits &amp; Charges Khépri Santé'!Y74</f>
        <v>0</v>
      </c>
      <c r="Y8" s="88">
        <f>-'Produits &amp; Charges Khépri Santé'!Z74</f>
        <v>-4106</v>
      </c>
      <c r="Z8" s="89">
        <f>-'Produits &amp; Charges Khépri Santé'!AA74</f>
        <v>0</v>
      </c>
      <c r="AA8" s="88">
        <f>-'Produits &amp; Charges Khépri Santé'!AB74</f>
        <v>-4106</v>
      </c>
      <c r="AB8" s="89">
        <f>-'Produits &amp; Charges Khépri Santé'!AC74</f>
        <v>0</v>
      </c>
      <c r="AC8" s="88">
        <f>-'Produits &amp; Charges Khépri Santé'!AD74</f>
        <v>-4106</v>
      </c>
      <c r="AD8" s="89">
        <f>-'Produits &amp; Charges Khépri Santé'!AE74</f>
        <v>0</v>
      </c>
      <c r="AE8" s="88">
        <f>-'Produits &amp; Charges Khépri Santé'!AF74</f>
        <v>-4106</v>
      </c>
      <c r="AF8" s="89">
        <f>-'Produits &amp; Charges Khépri Santé'!AG74</f>
        <v>0</v>
      </c>
      <c r="AG8" s="88">
        <f>-'Produits &amp; Charges Khépri Santé'!AH74</f>
        <v>-4106</v>
      </c>
      <c r="AH8" s="89">
        <f>-'Produits &amp; Charges Khépri Santé'!AI74</f>
        <v>0</v>
      </c>
      <c r="AI8" s="88">
        <f>-'Produits &amp; Charges Khépri Santé'!AJ74</f>
        <v>-4106</v>
      </c>
      <c r="AJ8" s="89">
        <f>-'Produits &amp; Charges Khépri Santé'!AK74</f>
        <v>0</v>
      </c>
      <c r="AK8" s="88">
        <f>-'Produits &amp; Charges Khépri Santé'!AL74</f>
        <v>-4106</v>
      </c>
      <c r="AL8" s="89">
        <f>-'Produits &amp; Charges Khépri Santé'!AM74</f>
        <v>0</v>
      </c>
      <c r="AM8" s="88">
        <f>-'Produits &amp; Charges Khépri Santé'!AN74</f>
        <v>-4106</v>
      </c>
      <c r="AN8" s="89">
        <f>-'Produits &amp; Charges Khépri Santé'!AO74</f>
        <v>0</v>
      </c>
      <c r="AO8" s="88">
        <f>-'Produits &amp; Charges Khépri Santé'!AP74</f>
        <v>-4106</v>
      </c>
      <c r="AP8" s="89">
        <f>-'Produits &amp; Charges Khépri Santé'!AQ74</f>
        <v>0</v>
      </c>
      <c r="AQ8" s="88">
        <f>-'Produits &amp; Charges Khépri Santé'!AR74</f>
        <v>-4106</v>
      </c>
      <c r="AR8" s="89">
        <f>-'Produits &amp; Charges Khépri Santé'!AS74</f>
        <v>0</v>
      </c>
      <c r="AS8" s="88">
        <f>-'Produits &amp; Charges Khépri Santé'!AT74</f>
        <v>-4106</v>
      </c>
      <c r="AT8" s="89">
        <f>-'Produits &amp; Charges Khépri Santé'!AU74</f>
        <v>0</v>
      </c>
      <c r="AU8" s="88">
        <f>-'Produits &amp; Charges Khépri Santé'!AV74</f>
        <v>-4106</v>
      </c>
      <c r="AV8" s="89">
        <f>-'Produits &amp; Charges Khépri Santé'!AW74</f>
        <v>0</v>
      </c>
      <c r="AW8" s="88">
        <f>-'Produits &amp; Charges Khépri Santé'!AX74</f>
        <v>-4106</v>
      </c>
      <c r="AX8" s="89">
        <f>-'Produits &amp; Charges Khépri Santé'!AY74</f>
        <v>0</v>
      </c>
      <c r="AY8" s="88">
        <f>-'Produits &amp; Charges Khépri Santé'!AZ74</f>
        <v>-4106</v>
      </c>
      <c r="AZ8" s="89">
        <f>-'Produits &amp; Charges Khépri Santé'!BA74</f>
        <v>0</v>
      </c>
      <c r="BA8" s="88">
        <f>-'Produits &amp; Charges Khépri Santé'!BB74</f>
        <v>-4106</v>
      </c>
      <c r="BB8" s="89">
        <f>-'Produits &amp; Charges Khépri Santé'!BC74</f>
        <v>0</v>
      </c>
      <c r="BC8" s="88">
        <f>-'Produits &amp; Charges Khépri Santé'!BD74</f>
        <v>-4106</v>
      </c>
      <c r="BD8" s="89">
        <f>-'Produits &amp; Charges Khépri Santé'!BE74</f>
        <v>0</v>
      </c>
      <c r="BE8" s="88">
        <f>-'Produits &amp; Charges Khépri Santé'!BF74</f>
        <v>-4106</v>
      </c>
      <c r="BF8" s="89">
        <f>-'Produits &amp; Charges Khépri Santé'!BG74</f>
        <v>0</v>
      </c>
      <c r="BG8" s="88">
        <f>-'Produits &amp; Charges Khépri Santé'!BH74</f>
        <v>-4106</v>
      </c>
      <c r="BH8" s="89">
        <f>-'Produits &amp; Charges Khépri Santé'!BI74</f>
        <v>0</v>
      </c>
      <c r="BI8" s="88">
        <f>-'Produits &amp; Charges Khépri Santé'!BJ74</f>
        <v>-4106</v>
      </c>
      <c r="BJ8" s="89">
        <f>-'Produits &amp; Charges Khépri Santé'!BK74</f>
        <v>0</v>
      </c>
      <c r="BK8" s="88">
        <f>-'Produits &amp; Charges Khépri Santé'!BL74</f>
        <v>-4106</v>
      </c>
      <c r="BL8" s="89">
        <f>-'Produits &amp; Charges Khépri Santé'!BM74</f>
        <v>0</v>
      </c>
      <c r="BM8" s="88">
        <f>-'Produits &amp; Charges Khépri Santé'!BN74</f>
        <v>-4106</v>
      </c>
      <c r="BN8" s="89">
        <f>-'Produits &amp; Charges Khépri Santé'!BO74</f>
        <v>0</v>
      </c>
      <c r="BO8" s="88">
        <f>-'Produits &amp; Charges Khépri Santé'!BP74</f>
        <v>-4106</v>
      </c>
      <c r="BP8" s="89">
        <f>-'Produits &amp; Charges Khépri Santé'!BQ74</f>
        <v>0</v>
      </c>
      <c r="BQ8" s="88">
        <f>-'Produits &amp; Charges Khépri Santé'!BR74</f>
        <v>-4106</v>
      </c>
      <c r="BR8" s="89">
        <f>-'Produits &amp; Charges Khépri Santé'!BS74</f>
        <v>0</v>
      </c>
      <c r="BS8" s="88">
        <f>-'Produits &amp; Charges Khépri Santé'!BT74</f>
        <v>-4106</v>
      </c>
      <c r="BT8" s="89">
        <f>-'Produits &amp; Charges Khépri Santé'!BU74</f>
        <v>0</v>
      </c>
      <c r="BU8" s="88">
        <f>-'Produits &amp; Charges Khépri Santé'!BV74</f>
        <v>-4106</v>
      </c>
      <c r="BV8" s="89">
        <f>-'Produits &amp; Charges Khépri Santé'!BW74</f>
        <v>0</v>
      </c>
      <c r="BW8" s="88">
        <f>-'Produits &amp; Charges Khépri Santé'!BX74</f>
        <v>-4106</v>
      </c>
      <c r="BX8" s="89">
        <f>-'Produits &amp; Charges Khépri Santé'!BY74</f>
        <v>0</v>
      </c>
      <c r="BY8" s="88">
        <f>-'Produits &amp; Charges Khépri Santé'!BZ74</f>
        <v>-4106</v>
      </c>
      <c r="BZ8" s="89">
        <f>-'Produits &amp; Charges Khépri Santé'!CA74</f>
        <v>0</v>
      </c>
      <c r="CA8" s="88">
        <f>-'Produits &amp; Charges Khépri Santé'!CB74</f>
        <v>-4106</v>
      </c>
      <c r="CB8" s="89">
        <f>-'Produits &amp; Charges Khépri Santé'!CC74</f>
        <v>0</v>
      </c>
      <c r="CC8" s="88">
        <f>-'Produits &amp; Charges Khépri Santé'!CD74</f>
        <v>-4106</v>
      </c>
      <c r="CD8" s="89">
        <f>-'Produits &amp; Charges Khépri Santé'!CE74</f>
        <v>0</v>
      </c>
      <c r="CE8" s="88">
        <f>-'Produits &amp; Charges Khépri Santé'!CF74</f>
        <v>-4106</v>
      </c>
      <c r="CF8" s="89">
        <f>-'Produits &amp; Charges Khépri Santé'!CG74</f>
        <v>0</v>
      </c>
      <c r="CG8" s="91"/>
      <c r="CH8" s="91"/>
    </row>
    <row r="9" spans="1:88" s="17" customFormat="1" ht="23" customHeight="1">
      <c r="A9" s="16"/>
      <c r="B9" s="81" t="s">
        <v>40</v>
      </c>
      <c r="C9" s="87">
        <f>-'Produits &amp; Charges Khépri Santé'!D82</f>
        <v>-11162</v>
      </c>
      <c r="D9" s="87">
        <f>-'Produits &amp; Charges Khépri Santé'!E82</f>
        <v>-11028</v>
      </c>
      <c r="E9" s="87">
        <f>-'Produits &amp; Charges Khépri Santé'!F82</f>
        <v>-8164</v>
      </c>
      <c r="F9" s="88">
        <f t="shared" ref="F9" si="9">M9+O9+Q9+S9+U9+W9+Y9+AA9+AC9+AE9+AG9+AI9</f>
        <v>-7791.9999999999991</v>
      </c>
      <c r="G9" s="89">
        <f t="shared" ref="G9" si="10">N9+P9+R9+T9+V9+X9+Z9+AB9+AD9+AF9+AH9+AJ9</f>
        <v>0</v>
      </c>
      <c r="H9" s="88">
        <f t="shared" ref="H9" si="11">AK9+AM9+AO9+AQ9+AS9+AU9+AW9+AY9+BA9+BC9+BE9+BG9</f>
        <v>-9597</v>
      </c>
      <c r="I9" s="89">
        <f t="shared" ref="I9" si="12">AL9+AN9+AP9+AR9+AT9+AV9+AX9+AZ9+BB9+BD9+BF9+BH9</f>
        <v>0</v>
      </c>
      <c r="J9" s="88">
        <f t="shared" ref="J9" si="13">BI9+BK9+BM9+BO9+BQ9+BS9+BU9+BW9+BY9+CA9+CC9+CE9</f>
        <v>-10000</v>
      </c>
      <c r="K9" s="89">
        <f t="shared" ref="K9" si="14">BJ9+BL9+BN9+BP9+BR9+BT9+BV9+BX9+BZ9+CB9+CD9+CF9</f>
        <v>0</v>
      </c>
      <c r="L9" s="90"/>
      <c r="M9" s="88">
        <f>-'Produits &amp; Charges Khépri Santé'!N82</f>
        <v>-649.33333333333337</v>
      </c>
      <c r="N9" s="89">
        <f>-'Produits &amp; Charges Khépri Santé'!O82</f>
        <v>0</v>
      </c>
      <c r="O9" s="88">
        <f>-'Produits &amp; Charges Khépri Santé'!P82</f>
        <v>-649.33333333333337</v>
      </c>
      <c r="P9" s="89">
        <f>-'Produits &amp; Charges Khépri Santé'!Q82</f>
        <v>0</v>
      </c>
      <c r="Q9" s="88">
        <f>-'Produits &amp; Charges Khépri Santé'!R82</f>
        <v>-649.33333333333337</v>
      </c>
      <c r="R9" s="89">
        <f>-'Produits &amp; Charges Khépri Santé'!S82</f>
        <v>0</v>
      </c>
      <c r="S9" s="88">
        <f>-'Produits &amp; Charges Khépri Santé'!T82</f>
        <v>-649.33333333333337</v>
      </c>
      <c r="T9" s="89">
        <f>-'Produits &amp; Charges Khépri Santé'!U82</f>
        <v>0</v>
      </c>
      <c r="U9" s="88">
        <f>-'Produits &amp; Charges Khépri Santé'!V82</f>
        <v>-649.33333333333337</v>
      </c>
      <c r="V9" s="89">
        <f>-'Produits &amp; Charges Khépri Santé'!W82</f>
        <v>0</v>
      </c>
      <c r="W9" s="88">
        <f>-'Produits &amp; Charges Khépri Santé'!X82</f>
        <v>-649.33333333333337</v>
      </c>
      <c r="X9" s="89">
        <f>-'Produits &amp; Charges Khépri Santé'!Y82</f>
        <v>0</v>
      </c>
      <c r="Y9" s="88">
        <f>-'Produits &amp; Charges Khépri Santé'!Z82</f>
        <v>-649.33333333333337</v>
      </c>
      <c r="Z9" s="89">
        <f>-'Produits &amp; Charges Khépri Santé'!AA82</f>
        <v>0</v>
      </c>
      <c r="AA9" s="88">
        <f>-'Produits &amp; Charges Khépri Santé'!AB82</f>
        <v>-649.33333333333337</v>
      </c>
      <c r="AB9" s="89">
        <f>-'Produits &amp; Charges Khépri Santé'!AC82</f>
        <v>0</v>
      </c>
      <c r="AC9" s="88">
        <f>-'Produits &amp; Charges Khépri Santé'!AD82</f>
        <v>-649.33333333333337</v>
      </c>
      <c r="AD9" s="89">
        <f>-'Produits &amp; Charges Khépri Santé'!AE82</f>
        <v>0</v>
      </c>
      <c r="AE9" s="88">
        <f>-'Produits &amp; Charges Khépri Santé'!AF82</f>
        <v>-649.33333333333337</v>
      </c>
      <c r="AF9" s="89">
        <f>-'Produits &amp; Charges Khépri Santé'!AG82</f>
        <v>0</v>
      </c>
      <c r="AG9" s="88">
        <f>-'Produits &amp; Charges Khépri Santé'!AH82</f>
        <v>-649.33333333333337</v>
      </c>
      <c r="AH9" s="89">
        <f>-'Produits &amp; Charges Khépri Santé'!AI82</f>
        <v>0</v>
      </c>
      <c r="AI9" s="88">
        <f>-'Produits &amp; Charges Khépri Santé'!AJ82</f>
        <v>-649.33333333333337</v>
      </c>
      <c r="AJ9" s="89">
        <f>-'Produits &amp; Charges Khépri Santé'!AK82</f>
        <v>0</v>
      </c>
      <c r="AK9" s="88">
        <f>-'Produits &amp; Charges Khépri Santé'!AL82</f>
        <v>-799.75</v>
      </c>
      <c r="AL9" s="89">
        <f>-'Produits &amp; Charges Khépri Santé'!AM82</f>
        <v>0</v>
      </c>
      <c r="AM9" s="88">
        <f>-'Produits &amp; Charges Khépri Santé'!AN82</f>
        <v>-799.75</v>
      </c>
      <c r="AN9" s="89">
        <f>-'Produits &amp; Charges Khépri Santé'!AO82</f>
        <v>0</v>
      </c>
      <c r="AO9" s="88">
        <f>-'Produits &amp; Charges Khépri Santé'!AP82</f>
        <v>-799.75</v>
      </c>
      <c r="AP9" s="89">
        <f>-'Produits &amp; Charges Khépri Santé'!AQ82</f>
        <v>0</v>
      </c>
      <c r="AQ9" s="88">
        <f>-'Produits &amp; Charges Khépri Santé'!AR82</f>
        <v>-799.75</v>
      </c>
      <c r="AR9" s="89">
        <f>-'Produits &amp; Charges Khépri Santé'!AS82</f>
        <v>0</v>
      </c>
      <c r="AS9" s="88">
        <f>-'Produits &amp; Charges Khépri Santé'!AT82</f>
        <v>-799.75</v>
      </c>
      <c r="AT9" s="89">
        <f>-'Produits &amp; Charges Khépri Santé'!AU82</f>
        <v>0</v>
      </c>
      <c r="AU9" s="88">
        <f>-'Produits &amp; Charges Khépri Santé'!AV82</f>
        <v>-799.75</v>
      </c>
      <c r="AV9" s="89">
        <f>-'Produits &amp; Charges Khépri Santé'!AW82</f>
        <v>0</v>
      </c>
      <c r="AW9" s="88">
        <f>-'Produits &amp; Charges Khépri Santé'!AX82</f>
        <v>-799.75</v>
      </c>
      <c r="AX9" s="89">
        <f>-'Produits &amp; Charges Khépri Santé'!AY82</f>
        <v>0</v>
      </c>
      <c r="AY9" s="88">
        <f>-'Produits &amp; Charges Khépri Santé'!AZ82</f>
        <v>-799.75</v>
      </c>
      <c r="AZ9" s="89">
        <f>-'Produits &amp; Charges Khépri Santé'!BA82</f>
        <v>0</v>
      </c>
      <c r="BA9" s="88">
        <f>-'Produits &amp; Charges Khépri Santé'!BB82</f>
        <v>-799.75</v>
      </c>
      <c r="BB9" s="89">
        <f>-'Produits &amp; Charges Khépri Santé'!BC82</f>
        <v>0</v>
      </c>
      <c r="BC9" s="88">
        <f>-'Produits &amp; Charges Khépri Santé'!BD82</f>
        <v>-799.75</v>
      </c>
      <c r="BD9" s="89">
        <f>-'Produits &amp; Charges Khépri Santé'!BE82</f>
        <v>0</v>
      </c>
      <c r="BE9" s="88">
        <f>-'Produits &amp; Charges Khépri Santé'!BF82</f>
        <v>-799.75</v>
      </c>
      <c r="BF9" s="89">
        <f>-'Produits &amp; Charges Khépri Santé'!BG82</f>
        <v>0</v>
      </c>
      <c r="BG9" s="88">
        <f>-'Produits &amp; Charges Khépri Santé'!BH82</f>
        <v>-799.75</v>
      </c>
      <c r="BH9" s="89">
        <f>-'Produits &amp; Charges Khépri Santé'!BI82</f>
        <v>0</v>
      </c>
      <c r="BI9" s="88">
        <f>-'Produits &amp; Charges Khépri Santé'!BJ82</f>
        <v>-833.33333333333337</v>
      </c>
      <c r="BJ9" s="89">
        <f>-'Produits &amp; Charges Khépri Santé'!BK82</f>
        <v>0</v>
      </c>
      <c r="BK9" s="88">
        <f>-'Produits &amp; Charges Khépri Santé'!BL82</f>
        <v>-833.33333333333337</v>
      </c>
      <c r="BL9" s="89">
        <f>-'Produits &amp; Charges Khépri Santé'!BM82</f>
        <v>0</v>
      </c>
      <c r="BM9" s="88">
        <f>-'Produits &amp; Charges Khépri Santé'!BN82</f>
        <v>-833.33333333333337</v>
      </c>
      <c r="BN9" s="89">
        <f>-'Produits &amp; Charges Khépri Santé'!BO82</f>
        <v>0</v>
      </c>
      <c r="BO9" s="88">
        <f>-'Produits &amp; Charges Khépri Santé'!BP82</f>
        <v>-833.33333333333337</v>
      </c>
      <c r="BP9" s="89">
        <f>-'Produits &amp; Charges Khépri Santé'!BQ82</f>
        <v>0</v>
      </c>
      <c r="BQ9" s="88">
        <f>-'Produits &amp; Charges Khépri Santé'!BR82</f>
        <v>-833.33333333333337</v>
      </c>
      <c r="BR9" s="89">
        <f>-'Produits &amp; Charges Khépri Santé'!BS82</f>
        <v>0</v>
      </c>
      <c r="BS9" s="88">
        <f>-'Produits &amp; Charges Khépri Santé'!BT82</f>
        <v>-833.33333333333337</v>
      </c>
      <c r="BT9" s="89">
        <f>-'Produits &amp; Charges Khépri Santé'!BU82</f>
        <v>0</v>
      </c>
      <c r="BU9" s="88">
        <f>-'Produits &amp; Charges Khépri Santé'!BV82</f>
        <v>-833.33333333333337</v>
      </c>
      <c r="BV9" s="89">
        <f>-'Produits &amp; Charges Khépri Santé'!BW82</f>
        <v>0</v>
      </c>
      <c r="BW9" s="88">
        <f>-'Produits &amp; Charges Khépri Santé'!BX82</f>
        <v>-833.33333333333337</v>
      </c>
      <c r="BX9" s="89">
        <f>-'Produits &amp; Charges Khépri Santé'!BY82</f>
        <v>0</v>
      </c>
      <c r="BY9" s="88">
        <f>-'Produits &amp; Charges Khépri Santé'!BZ82</f>
        <v>-833.33333333333337</v>
      </c>
      <c r="BZ9" s="89">
        <f>-'Produits &amp; Charges Khépri Santé'!CA82</f>
        <v>0</v>
      </c>
      <c r="CA9" s="88">
        <f>-'Produits &amp; Charges Khépri Santé'!CB82</f>
        <v>-833.33333333333337</v>
      </c>
      <c r="CB9" s="89">
        <f>-'Produits &amp; Charges Khépri Santé'!CC82</f>
        <v>0</v>
      </c>
      <c r="CC9" s="88">
        <f>-'Produits &amp; Charges Khépri Santé'!CD82</f>
        <v>-833.33333333333337</v>
      </c>
      <c r="CD9" s="89">
        <f>-'Produits &amp; Charges Khépri Santé'!CE82</f>
        <v>0</v>
      </c>
      <c r="CE9" s="88">
        <f>-'Produits &amp; Charges Khépri Santé'!CF82</f>
        <v>-833.33333333333337</v>
      </c>
      <c r="CF9" s="89">
        <f>-'Produits &amp; Charges Khépri Santé'!CG82</f>
        <v>0</v>
      </c>
      <c r="CG9" s="91"/>
      <c r="CH9" s="91"/>
    </row>
    <row r="10" spans="1:88" ht="23" customHeight="1">
      <c r="A10" s="593">
        <v>3</v>
      </c>
      <c r="B10" s="69" t="s">
        <v>8</v>
      </c>
      <c r="C10" s="70">
        <f>C5+SUM(C7:C9)</f>
        <v>-97260</v>
      </c>
      <c r="D10" s="70">
        <f t="shared" ref="D10" si="15">D5+SUM(D7:D9)</f>
        <v>-38202</v>
      </c>
      <c r="E10" s="70">
        <f>E5+SUM(E7:E9)</f>
        <v>10587</v>
      </c>
      <c r="F10" s="71">
        <f>M10+O10+Q10+S10+U10+W10+Y10+AA10+AC10+AE10+AG10+AI10</f>
        <v>45246.999999999985</v>
      </c>
      <c r="G10" s="72">
        <f>N10+P10+R10+T10+V10+X10+Z10+AB10+AD10+AF10+AH10+AJ10</f>
        <v>58212</v>
      </c>
      <c r="H10" s="71">
        <f>AK10+AM10+AO10+AQ10+AS10+AU10+AW10+AY10+BA10+BC10+BE10+BG10</f>
        <v>54651</v>
      </c>
      <c r="I10" s="72">
        <f>AL10+AN10+AP10+AR10+AT10+AV10+AX10+AZ10+BB10+BD10+BF10+BH10</f>
        <v>0</v>
      </c>
      <c r="J10" s="71">
        <f>BI10+BK10+BM10+BO10+BQ10+BS10+BU10+BW10+BY10+CA10+CC10+CE10</f>
        <v>73386.999999999971</v>
      </c>
      <c r="K10" s="72">
        <f>BJ10+BL10+BN10+BP10+BR10+BT10+BV10+BX10+BZ10+CB10+CD10+CF10</f>
        <v>0</v>
      </c>
      <c r="L10" s="73"/>
      <c r="M10" s="71">
        <f t="shared" ref="M10:BX10" si="16">M5+SUM(M7:M9)</f>
        <v>7507.916666666667</v>
      </c>
      <c r="N10" s="72">
        <f t="shared" si="16"/>
        <v>11329</v>
      </c>
      <c r="O10" s="71">
        <f t="shared" si="16"/>
        <v>7507.916666666667</v>
      </c>
      <c r="P10" s="72">
        <f t="shared" si="16"/>
        <v>12321</v>
      </c>
      <c r="Q10" s="71">
        <f t="shared" si="16"/>
        <v>7507.916666666667</v>
      </c>
      <c r="R10" s="72">
        <f t="shared" si="16"/>
        <v>11667</v>
      </c>
      <c r="S10" s="71">
        <f t="shared" si="16"/>
        <v>7507.916666666667</v>
      </c>
      <c r="T10" s="72">
        <f t="shared" si="16"/>
        <v>10627</v>
      </c>
      <c r="U10" s="71">
        <f t="shared" si="16"/>
        <v>3401.9166666666661</v>
      </c>
      <c r="V10" s="72">
        <f t="shared" si="16"/>
        <v>12268</v>
      </c>
      <c r="W10" s="71">
        <f t="shared" si="16"/>
        <v>3401.9166666666661</v>
      </c>
      <c r="X10" s="72">
        <f t="shared" si="16"/>
        <v>0</v>
      </c>
      <c r="Y10" s="71">
        <f t="shared" si="16"/>
        <v>3401.9166666666661</v>
      </c>
      <c r="Z10" s="72">
        <f t="shared" si="16"/>
        <v>0</v>
      </c>
      <c r="AA10" s="71">
        <f t="shared" si="16"/>
        <v>-8598.0833333333339</v>
      </c>
      <c r="AB10" s="72">
        <f t="shared" si="16"/>
        <v>0</v>
      </c>
      <c r="AC10" s="71">
        <f t="shared" si="16"/>
        <v>3401.9166666666661</v>
      </c>
      <c r="AD10" s="72">
        <f t="shared" si="16"/>
        <v>0</v>
      </c>
      <c r="AE10" s="71">
        <f t="shared" si="16"/>
        <v>3401.9166666666661</v>
      </c>
      <c r="AF10" s="72">
        <f t="shared" si="16"/>
        <v>0</v>
      </c>
      <c r="AG10" s="71">
        <f t="shared" si="16"/>
        <v>3401.9166666666661</v>
      </c>
      <c r="AH10" s="72">
        <f t="shared" si="16"/>
        <v>0</v>
      </c>
      <c r="AI10" s="71">
        <f t="shared" si="16"/>
        <v>3401.9166666666661</v>
      </c>
      <c r="AJ10" s="72">
        <f t="shared" si="16"/>
        <v>0</v>
      </c>
      <c r="AK10" s="71">
        <f t="shared" si="16"/>
        <v>4554.25</v>
      </c>
      <c r="AL10" s="72">
        <f t="shared" si="16"/>
        <v>0</v>
      </c>
      <c r="AM10" s="71">
        <f t="shared" si="16"/>
        <v>4554.25</v>
      </c>
      <c r="AN10" s="72">
        <f t="shared" si="16"/>
        <v>0</v>
      </c>
      <c r="AO10" s="71">
        <f t="shared" si="16"/>
        <v>4554.25</v>
      </c>
      <c r="AP10" s="72">
        <f t="shared" si="16"/>
        <v>0</v>
      </c>
      <c r="AQ10" s="71">
        <f t="shared" si="16"/>
        <v>4554.25</v>
      </c>
      <c r="AR10" s="72">
        <f t="shared" si="16"/>
        <v>0</v>
      </c>
      <c r="AS10" s="71">
        <f t="shared" si="16"/>
        <v>4554.25</v>
      </c>
      <c r="AT10" s="72">
        <f t="shared" si="16"/>
        <v>0</v>
      </c>
      <c r="AU10" s="71">
        <f t="shared" si="16"/>
        <v>4554.25</v>
      </c>
      <c r="AV10" s="72">
        <f t="shared" si="16"/>
        <v>0</v>
      </c>
      <c r="AW10" s="71">
        <f t="shared" si="16"/>
        <v>4554.25</v>
      </c>
      <c r="AX10" s="72">
        <f t="shared" si="16"/>
        <v>0</v>
      </c>
      <c r="AY10" s="71">
        <f t="shared" si="16"/>
        <v>4554.25</v>
      </c>
      <c r="AZ10" s="72">
        <f t="shared" si="16"/>
        <v>0</v>
      </c>
      <c r="BA10" s="71">
        <f t="shared" si="16"/>
        <v>4554.25</v>
      </c>
      <c r="BB10" s="72">
        <f t="shared" si="16"/>
        <v>0</v>
      </c>
      <c r="BC10" s="71">
        <f t="shared" si="16"/>
        <v>4554.25</v>
      </c>
      <c r="BD10" s="72">
        <f t="shared" si="16"/>
        <v>0</v>
      </c>
      <c r="BE10" s="71">
        <f t="shared" si="16"/>
        <v>4554.25</v>
      </c>
      <c r="BF10" s="72">
        <f t="shared" si="16"/>
        <v>0</v>
      </c>
      <c r="BG10" s="71">
        <f t="shared" si="16"/>
        <v>4554.25</v>
      </c>
      <c r="BH10" s="72">
        <f t="shared" si="16"/>
        <v>0</v>
      </c>
      <c r="BI10" s="71">
        <f t="shared" si="16"/>
        <v>6115.5833333333321</v>
      </c>
      <c r="BJ10" s="72">
        <f t="shared" si="16"/>
        <v>0</v>
      </c>
      <c r="BK10" s="71">
        <f t="shared" si="16"/>
        <v>6115.5833333333321</v>
      </c>
      <c r="BL10" s="72">
        <f t="shared" si="16"/>
        <v>0</v>
      </c>
      <c r="BM10" s="71">
        <f t="shared" si="16"/>
        <v>6115.5833333333321</v>
      </c>
      <c r="BN10" s="72">
        <f t="shared" si="16"/>
        <v>0</v>
      </c>
      <c r="BO10" s="71">
        <f t="shared" si="16"/>
        <v>6115.5833333333321</v>
      </c>
      <c r="BP10" s="72">
        <f t="shared" si="16"/>
        <v>0</v>
      </c>
      <c r="BQ10" s="71">
        <f t="shared" si="16"/>
        <v>6115.5833333333321</v>
      </c>
      <c r="BR10" s="72">
        <f t="shared" si="16"/>
        <v>0</v>
      </c>
      <c r="BS10" s="71">
        <f t="shared" si="16"/>
        <v>6115.5833333333321</v>
      </c>
      <c r="BT10" s="72">
        <f t="shared" si="16"/>
        <v>0</v>
      </c>
      <c r="BU10" s="71">
        <f t="shared" si="16"/>
        <v>6115.5833333333321</v>
      </c>
      <c r="BV10" s="72">
        <f t="shared" si="16"/>
        <v>0</v>
      </c>
      <c r="BW10" s="71">
        <f t="shared" si="16"/>
        <v>6115.5833333333321</v>
      </c>
      <c r="BX10" s="72">
        <f t="shared" si="16"/>
        <v>0</v>
      </c>
      <c r="BY10" s="71">
        <f t="shared" ref="BY10:CF10" si="17">BY5+SUM(BY7:BY9)</f>
        <v>6115.5833333333321</v>
      </c>
      <c r="BZ10" s="72">
        <f t="shared" si="17"/>
        <v>0</v>
      </c>
      <c r="CA10" s="71">
        <f t="shared" si="17"/>
        <v>6115.5833333333321</v>
      </c>
      <c r="CB10" s="72">
        <f t="shared" si="17"/>
        <v>0</v>
      </c>
      <c r="CC10" s="71">
        <f t="shared" si="17"/>
        <v>6115.5833333333321</v>
      </c>
      <c r="CD10" s="72">
        <f t="shared" si="17"/>
        <v>0</v>
      </c>
      <c r="CE10" s="71">
        <f t="shared" si="17"/>
        <v>6115.5833333333321</v>
      </c>
      <c r="CF10" s="72">
        <f t="shared" si="17"/>
        <v>0</v>
      </c>
      <c r="CG10" s="74"/>
      <c r="CH10" s="74"/>
      <c r="CI10" s="3"/>
      <c r="CJ10" s="3"/>
    </row>
    <row r="11" spans="1:88" s="20" customFormat="1" ht="23" customHeight="1">
      <c r="A11" s="594"/>
      <c r="B11" s="75" t="s">
        <v>51</v>
      </c>
      <c r="C11" s="76">
        <f>IFERROR(C10/C$3,"-")</f>
        <v>-4.6442555629834779</v>
      </c>
      <c r="D11" s="76">
        <f t="shared" ref="D11:K11" si="18">IFERROR(D10/D$3,"-")</f>
        <v>-0.5562156023412248</v>
      </c>
      <c r="E11" s="76">
        <f t="shared" si="18"/>
        <v>0.10132360963564846</v>
      </c>
      <c r="F11" s="77">
        <f>IFERROR(F10/F$3,"-")</f>
        <v>0.26274773963892284</v>
      </c>
      <c r="G11" s="78">
        <f t="shared" si="18"/>
        <v>1</v>
      </c>
      <c r="H11" s="77">
        <f t="shared" si="18"/>
        <v>0.27325500000000003</v>
      </c>
      <c r="I11" s="78" t="str">
        <f t="shared" si="18"/>
        <v>-</v>
      </c>
      <c r="J11" s="77">
        <f t="shared" si="18"/>
        <v>0.33357727272727256</v>
      </c>
      <c r="K11" s="78" t="str">
        <f t="shared" si="18"/>
        <v>-</v>
      </c>
      <c r="L11" s="79"/>
      <c r="M11" s="77">
        <f t="shared" ref="M11:BX11" si="19">IFERROR(M10/M$3,"-")</f>
        <v>0.52317850029325175</v>
      </c>
      <c r="N11" s="78">
        <f t="shared" si="19"/>
        <v>1</v>
      </c>
      <c r="O11" s="77">
        <f t="shared" si="19"/>
        <v>0.52317850029325175</v>
      </c>
      <c r="P11" s="78">
        <f t="shared" si="19"/>
        <v>1</v>
      </c>
      <c r="Q11" s="77">
        <f t="shared" si="19"/>
        <v>0.52317850029325175</v>
      </c>
      <c r="R11" s="78">
        <f t="shared" si="19"/>
        <v>1</v>
      </c>
      <c r="S11" s="77">
        <f t="shared" si="19"/>
        <v>0.52317850029325175</v>
      </c>
      <c r="T11" s="78">
        <f t="shared" si="19"/>
        <v>1</v>
      </c>
      <c r="U11" s="77">
        <f t="shared" si="19"/>
        <v>0.23705772703780909</v>
      </c>
      <c r="V11" s="78">
        <f t="shared" si="19"/>
        <v>1</v>
      </c>
      <c r="W11" s="77">
        <f t="shared" si="19"/>
        <v>0.23705772703780909</v>
      </c>
      <c r="X11" s="78" t="str">
        <f t="shared" si="19"/>
        <v>-</v>
      </c>
      <c r="Y11" s="77">
        <f t="shared" si="19"/>
        <v>0.23705772703780909</v>
      </c>
      <c r="Z11" s="78" t="str">
        <f t="shared" si="19"/>
        <v>-</v>
      </c>
      <c r="AA11" s="77">
        <f t="shared" si="19"/>
        <v>-0.5991452147705959</v>
      </c>
      <c r="AB11" s="78" t="str">
        <f t="shared" si="19"/>
        <v>-</v>
      </c>
      <c r="AC11" s="77">
        <f t="shared" si="19"/>
        <v>0.23705772703780909</v>
      </c>
      <c r="AD11" s="78" t="str">
        <f t="shared" si="19"/>
        <v>-</v>
      </c>
      <c r="AE11" s="77">
        <f t="shared" si="19"/>
        <v>0.23705772703780909</v>
      </c>
      <c r="AF11" s="78" t="str">
        <f t="shared" si="19"/>
        <v>-</v>
      </c>
      <c r="AG11" s="77">
        <f t="shared" si="19"/>
        <v>0.23705772703780909</v>
      </c>
      <c r="AH11" s="78" t="str">
        <f t="shared" si="19"/>
        <v>-</v>
      </c>
      <c r="AI11" s="77">
        <f t="shared" si="19"/>
        <v>0.23705772703780909</v>
      </c>
      <c r="AJ11" s="78" t="str">
        <f t="shared" si="19"/>
        <v>-</v>
      </c>
      <c r="AK11" s="77">
        <f t="shared" si="19"/>
        <v>0.27325499999999997</v>
      </c>
      <c r="AL11" s="78" t="str">
        <f t="shared" si="19"/>
        <v>-</v>
      </c>
      <c r="AM11" s="77">
        <f t="shared" si="19"/>
        <v>0.27325499999999997</v>
      </c>
      <c r="AN11" s="78" t="str">
        <f t="shared" si="19"/>
        <v>-</v>
      </c>
      <c r="AO11" s="77">
        <f t="shared" si="19"/>
        <v>0.27325499999999997</v>
      </c>
      <c r="AP11" s="78" t="str">
        <f t="shared" si="19"/>
        <v>-</v>
      </c>
      <c r="AQ11" s="77">
        <f t="shared" si="19"/>
        <v>0.27325499999999997</v>
      </c>
      <c r="AR11" s="78" t="str">
        <f t="shared" si="19"/>
        <v>-</v>
      </c>
      <c r="AS11" s="77">
        <f t="shared" si="19"/>
        <v>0.27325499999999997</v>
      </c>
      <c r="AT11" s="78" t="str">
        <f t="shared" si="19"/>
        <v>-</v>
      </c>
      <c r="AU11" s="77">
        <f t="shared" si="19"/>
        <v>0.27325499999999997</v>
      </c>
      <c r="AV11" s="78" t="str">
        <f t="shared" si="19"/>
        <v>-</v>
      </c>
      <c r="AW11" s="77">
        <f t="shared" si="19"/>
        <v>0.27325499999999997</v>
      </c>
      <c r="AX11" s="78" t="str">
        <f t="shared" si="19"/>
        <v>-</v>
      </c>
      <c r="AY11" s="77">
        <f t="shared" si="19"/>
        <v>0.27325499999999997</v>
      </c>
      <c r="AZ11" s="78" t="str">
        <f t="shared" si="19"/>
        <v>-</v>
      </c>
      <c r="BA11" s="77">
        <f t="shared" si="19"/>
        <v>0.27325499999999997</v>
      </c>
      <c r="BB11" s="78" t="str">
        <f t="shared" si="19"/>
        <v>-</v>
      </c>
      <c r="BC11" s="77">
        <f t="shared" si="19"/>
        <v>0.27325499999999997</v>
      </c>
      <c r="BD11" s="78" t="str">
        <f t="shared" si="19"/>
        <v>-</v>
      </c>
      <c r="BE11" s="77">
        <f t="shared" si="19"/>
        <v>0.27325499999999997</v>
      </c>
      <c r="BF11" s="78" t="str">
        <f t="shared" si="19"/>
        <v>-</v>
      </c>
      <c r="BG11" s="77">
        <f t="shared" si="19"/>
        <v>0.27325499999999997</v>
      </c>
      <c r="BH11" s="78" t="str">
        <f t="shared" si="19"/>
        <v>-</v>
      </c>
      <c r="BI11" s="77">
        <f t="shared" si="19"/>
        <v>0.33357727272727267</v>
      </c>
      <c r="BJ11" s="78" t="str">
        <f t="shared" si="19"/>
        <v>-</v>
      </c>
      <c r="BK11" s="77">
        <f t="shared" si="19"/>
        <v>0.33357727272727267</v>
      </c>
      <c r="BL11" s="78" t="str">
        <f t="shared" si="19"/>
        <v>-</v>
      </c>
      <c r="BM11" s="77">
        <f t="shared" si="19"/>
        <v>0.33357727272727267</v>
      </c>
      <c r="BN11" s="78" t="str">
        <f t="shared" si="19"/>
        <v>-</v>
      </c>
      <c r="BO11" s="77">
        <f t="shared" si="19"/>
        <v>0.33357727272727267</v>
      </c>
      <c r="BP11" s="78" t="str">
        <f t="shared" si="19"/>
        <v>-</v>
      </c>
      <c r="BQ11" s="77">
        <f t="shared" si="19"/>
        <v>0.33357727272727267</v>
      </c>
      <c r="BR11" s="78" t="str">
        <f t="shared" si="19"/>
        <v>-</v>
      </c>
      <c r="BS11" s="77">
        <f t="shared" si="19"/>
        <v>0.33357727272727267</v>
      </c>
      <c r="BT11" s="78" t="str">
        <f t="shared" si="19"/>
        <v>-</v>
      </c>
      <c r="BU11" s="77">
        <f t="shared" si="19"/>
        <v>0.33357727272727267</v>
      </c>
      <c r="BV11" s="78" t="str">
        <f t="shared" si="19"/>
        <v>-</v>
      </c>
      <c r="BW11" s="77">
        <f t="shared" si="19"/>
        <v>0.33357727272727267</v>
      </c>
      <c r="BX11" s="78" t="str">
        <f t="shared" si="19"/>
        <v>-</v>
      </c>
      <c r="BY11" s="77">
        <f t="shared" ref="BY11:CF11" si="20">IFERROR(BY10/BY$3,"-")</f>
        <v>0.33357727272727267</v>
      </c>
      <c r="BZ11" s="78" t="str">
        <f t="shared" si="20"/>
        <v>-</v>
      </c>
      <c r="CA11" s="77">
        <f t="shared" si="20"/>
        <v>0.33357727272727267</v>
      </c>
      <c r="CB11" s="78" t="str">
        <f t="shared" si="20"/>
        <v>-</v>
      </c>
      <c r="CC11" s="77">
        <f t="shared" si="20"/>
        <v>0.33357727272727267</v>
      </c>
      <c r="CD11" s="78" t="str">
        <f t="shared" si="20"/>
        <v>-</v>
      </c>
      <c r="CE11" s="77">
        <f t="shared" si="20"/>
        <v>0.33357727272727267</v>
      </c>
      <c r="CF11" s="78" t="str">
        <f t="shared" si="20"/>
        <v>-</v>
      </c>
      <c r="CG11" s="80"/>
      <c r="CH11" s="80"/>
    </row>
    <row r="12" spans="1:88" ht="23" customHeight="1">
      <c r="B12" s="81" t="s">
        <v>41</v>
      </c>
      <c r="C12" s="82">
        <f>'Produits &amp; Charges Khépri Santé'!D20</f>
        <v>0</v>
      </c>
      <c r="D12" s="82">
        <f>'Produits &amp; Charges Khépri Santé'!E20</f>
        <v>1500</v>
      </c>
      <c r="E12" s="82">
        <f>'Produits &amp; Charges Khépri Santé'!F20</f>
        <v>833</v>
      </c>
      <c r="F12" s="88">
        <f t="shared" ref="F12" si="21">M12+O12+Q12+S12+U12+W12+Y12+AA12+AC12+AE12+AG12+AI12</f>
        <v>0</v>
      </c>
      <c r="G12" s="89">
        <f t="shared" ref="G12" si="22">N12+P12+R12+T12+V12+X12+Z12+AB12+AD12+AF12+AH12+AJ12</f>
        <v>0</v>
      </c>
      <c r="H12" s="88">
        <f t="shared" ref="H12" si="23">AK12+AM12+AO12+AQ12+AS12+AU12+AW12+AY12+BA12+BC12+BE12+BG12</f>
        <v>0</v>
      </c>
      <c r="I12" s="89">
        <f t="shared" ref="I12" si="24">AL12+AN12+AP12+AR12+AT12+AV12+AX12+AZ12+BB12+BD12+BF12+BH12</f>
        <v>0</v>
      </c>
      <c r="J12" s="88">
        <f t="shared" ref="J12" si="25">BI12+BK12+BM12+BO12+BQ12+BS12+BU12+BW12+BY12+CA12+CC12+CE12</f>
        <v>0</v>
      </c>
      <c r="K12" s="89">
        <f t="shared" ref="K12" si="26">BJ12+BL12+BN12+BP12+BR12+BT12+BV12+BX12+BZ12+CB12+CD12+CF12</f>
        <v>0</v>
      </c>
      <c r="L12" s="86"/>
      <c r="M12" s="84">
        <f>'Produits &amp; Charges Khépri Santé'!N20</f>
        <v>0</v>
      </c>
      <c r="N12" s="85">
        <f>'Produits &amp; Charges Khépri Santé'!O20</f>
        <v>0</v>
      </c>
      <c r="O12" s="84">
        <f>'Produits &amp; Charges Khépri Santé'!P20</f>
        <v>0</v>
      </c>
      <c r="P12" s="85">
        <f>'Produits &amp; Charges Khépri Santé'!Q20</f>
        <v>0</v>
      </c>
      <c r="Q12" s="84">
        <f>'Produits &amp; Charges Khépri Santé'!R20</f>
        <v>0</v>
      </c>
      <c r="R12" s="85">
        <f>'Produits &amp; Charges Khépri Santé'!S20</f>
        <v>0</v>
      </c>
      <c r="S12" s="84">
        <f>'Produits &amp; Charges Khépri Santé'!T20</f>
        <v>0</v>
      </c>
      <c r="T12" s="85">
        <f>'Produits &amp; Charges Khépri Santé'!U20</f>
        <v>0</v>
      </c>
      <c r="U12" s="84">
        <f>'Produits &amp; Charges Khépri Santé'!V20</f>
        <v>0</v>
      </c>
      <c r="V12" s="85">
        <f>'Produits &amp; Charges Khépri Santé'!W20</f>
        <v>0</v>
      </c>
      <c r="W12" s="84">
        <f>'Produits &amp; Charges Khépri Santé'!X20</f>
        <v>0</v>
      </c>
      <c r="X12" s="85">
        <f>'Produits &amp; Charges Khépri Santé'!Y20</f>
        <v>0</v>
      </c>
      <c r="Y12" s="84">
        <f>'Produits &amp; Charges Khépri Santé'!Z20</f>
        <v>0</v>
      </c>
      <c r="Z12" s="85">
        <f>'Produits &amp; Charges Khépri Santé'!AA20</f>
        <v>0</v>
      </c>
      <c r="AA12" s="84">
        <f>'Produits &amp; Charges Khépri Santé'!AB20</f>
        <v>0</v>
      </c>
      <c r="AB12" s="85">
        <f>'Produits &amp; Charges Khépri Santé'!AC20</f>
        <v>0</v>
      </c>
      <c r="AC12" s="84">
        <f>'Produits &amp; Charges Khépri Santé'!AD20</f>
        <v>0</v>
      </c>
      <c r="AD12" s="85">
        <f>'Produits &amp; Charges Khépri Santé'!AE20</f>
        <v>0</v>
      </c>
      <c r="AE12" s="84">
        <f>'Produits &amp; Charges Khépri Santé'!AF20</f>
        <v>0</v>
      </c>
      <c r="AF12" s="85">
        <f>'Produits &amp; Charges Khépri Santé'!AG20</f>
        <v>0</v>
      </c>
      <c r="AG12" s="84">
        <f>'Produits &amp; Charges Khépri Santé'!AH20</f>
        <v>0</v>
      </c>
      <c r="AH12" s="85">
        <f>'Produits &amp; Charges Khépri Santé'!AI20</f>
        <v>0</v>
      </c>
      <c r="AI12" s="84">
        <f>'Produits &amp; Charges Khépri Santé'!AJ20</f>
        <v>0</v>
      </c>
      <c r="AJ12" s="85">
        <f>'Produits &amp; Charges Khépri Santé'!AK20</f>
        <v>0</v>
      </c>
      <c r="AK12" s="84">
        <f>'Produits &amp; Charges Khépri Santé'!AL20</f>
        <v>0</v>
      </c>
      <c r="AL12" s="85">
        <f>'Produits &amp; Charges Khépri Santé'!AM20</f>
        <v>0</v>
      </c>
      <c r="AM12" s="84">
        <f>'Produits &amp; Charges Khépri Santé'!AN20</f>
        <v>0</v>
      </c>
      <c r="AN12" s="85">
        <f>'Produits &amp; Charges Khépri Santé'!AO20</f>
        <v>0</v>
      </c>
      <c r="AO12" s="84">
        <f>'Produits &amp; Charges Khépri Santé'!AP20</f>
        <v>0</v>
      </c>
      <c r="AP12" s="85">
        <f>'Produits &amp; Charges Khépri Santé'!AQ20</f>
        <v>0</v>
      </c>
      <c r="AQ12" s="84">
        <f>'Produits &amp; Charges Khépri Santé'!AR20</f>
        <v>0</v>
      </c>
      <c r="AR12" s="85">
        <f>'Produits &amp; Charges Khépri Santé'!AS20</f>
        <v>0</v>
      </c>
      <c r="AS12" s="84">
        <f>'Produits &amp; Charges Khépri Santé'!AT20</f>
        <v>0</v>
      </c>
      <c r="AT12" s="85">
        <f>'Produits &amp; Charges Khépri Santé'!AU20</f>
        <v>0</v>
      </c>
      <c r="AU12" s="84">
        <f>'Produits &amp; Charges Khépri Santé'!AV20</f>
        <v>0</v>
      </c>
      <c r="AV12" s="85">
        <f>'Produits &amp; Charges Khépri Santé'!AW20</f>
        <v>0</v>
      </c>
      <c r="AW12" s="84">
        <f>'Produits &amp; Charges Khépri Santé'!AX20</f>
        <v>0</v>
      </c>
      <c r="AX12" s="85">
        <f>'Produits &amp; Charges Khépri Santé'!AY20</f>
        <v>0</v>
      </c>
      <c r="AY12" s="84">
        <f>'Produits &amp; Charges Khépri Santé'!AZ20</f>
        <v>0</v>
      </c>
      <c r="AZ12" s="85">
        <f>'Produits &amp; Charges Khépri Santé'!BA20</f>
        <v>0</v>
      </c>
      <c r="BA12" s="84">
        <f>'Produits &amp; Charges Khépri Santé'!BB20</f>
        <v>0</v>
      </c>
      <c r="BB12" s="85">
        <f>'Produits &amp; Charges Khépri Santé'!BC20</f>
        <v>0</v>
      </c>
      <c r="BC12" s="84">
        <f>'Produits &amp; Charges Khépri Santé'!BD20</f>
        <v>0</v>
      </c>
      <c r="BD12" s="85">
        <f>'Produits &amp; Charges Khépri Santé'!BE20</f>
        <v>0</v>
      </c>
      <c r="BE12" s="84">
        <f>'Produits &amp; Charges Khépri Santé'!BF20</f>
        <v>0</v>
      </c>
      <c r="BF12" s="85">
        <f>'Produits &amp; Charges Khépri Santé'!BG20</f>
        <v>0</v>
      </c>
      <c r="BG12" s="84">
        <f>'Produits &amp; Charges Khépri Santé'!BH20</f>
        <v>0</v>
      </c>
      <c r="BH12" s="85">
        <f>'Produits &amp; Charges Khépri Santé'!BI20</f>
        <v>0</v>
      </c>
      <c r="BI12" s="84">
        <f>'Produits &amp; Charges Khépri Santé'!BJ20</f>
        <v>0</v>
      </c>
      <c r="BJ12" s="85">
        <f>'Produits &amp; Charges Khépri Santé'!BK20</f>
        <v>0</v>
      </c>
      <c r="BK12" s="84">
        <f>'Produits &amp; Charges Khépri Santé'!BL20</f>
        <v>0</v>
      </c>
      <c r="BL12" s="85">
        <f>'Produits &amp; Charges Khépri Santé'!BM20</f>
        <v>0</v>
      </c>
      <c r="BM12" s="84">
        <f>'Produits &amp; Charges Khépri Santé'!BN20</f>
        <v>0</v>
      </c>
      <c r="BN12" s="85">
        <f>'Produits &amp; Charges Khépri Santé'!BO20</f>
        <v>0</v>
      </c>
      <c r="BO12" s="84">
        <f>'Produits &amp; Charges Khépri Santé'!BP20</f>
        <v>0</v>
      </c>
      <c r="BP12" s="85">
        <f>'Produits &amp; Charges Khépri Santé'!BQ20</f>
        <v>0</v>
      </c>
      <c r="BQ12" s="84">
        <f>'Produits &amp; Charges Khépri Santé'!BR20</f>
        <v>0</v>
      </c>
      <c r="BR12" s="85">
        <f>'Produits &amp; Charges Khépri Santé'!BS20</f>
        <v>0</v>
      </c>
      <c r="BS12" s="84">
        <f>'Produits &amp; Charges Khépri Santé'!BT20</f>
        <v>0</v>
      </c>
      <c r="BT12" s="85">
        <f>'Produits &amp; Charges Khépri Santé'!BU20</f>
        <v>0</v>
      </c>
      <c r="BU12" s="84">
        <f>'Produits &amp; Charges Khépri Santé'!BV20</f>
        <v>0</v>
      </c>
      <c r="BV12" s="85">
        <f>'Produits &amp; Charges Khépri Santé'!BW20</f>
        <v>0</v>
      </c>
      <c r="BW12" s="84">
        <f>'Produits &amp; Charges Khépri Santé'!BX20</f>
        <v>0</v>
      </c>
      <c r="BX12" s="85">
        <f>'Produits &amp; Charges Khépri Santé'!BY20</f>
        <v>0</v>
      </c>
      <c r="BY12" s="84">
        <f>'Produits &amp; Charges Khépri Santé'!BZ20</f>
        <v>0</v>
      </c>
      <c r="BZ12" s="85">
        <f>'Produits &amp; Charges Khépri Santé'!CA20</f>
        <v>0</v>
      </c>
      <c r="CA12" s="84">
        <f>'Produits &amp; Charges Khépri Santé'!CB20</f>
        <v>0</v>
      </c>
      <c r="CB12" s="85">
        <f>'Produits &amp; Charges Khépri Santé'!CC20</f>
        <v>0</v>
      </c>
      <c r="CC12" s="84">
        <f>'Produits &amp; Charges Khépri Santé'!CD20</f>
        <v>0</v>
      </c>
      <c r="CD12" s="85">
        <f>'Produits &amp; Charges Khépri Santé'!CE20</f>
        <v>0</v>
      </c>
      <c r="CE12" s="84">
        <f>'Produits &amp; Charges Khépri Santé'!CF20</f>
        <v>0</v>
      </c>
      <c r="CF12" s="85">
        <f>'Produits &amp; Charges Khépri Santé'!CG20</f>
        <v>0</v>
      </c>
      <c r="CG12" s="74"/>
      <c r="CH12" s="74"/>
      <c r="CI12" s="3"/>
      <c r="CJ12" s="3"/>
    </row>
    <row r="13" spans="1:88" ht="23" customHeight="1">
      <c r="B13" s="81" t="s">
        <v>104</v>
      </c>
      <c r="C13" s="82">
        <f>-'Produits &amp; Charges Khépri Santé'!D150</f>
        <v>-8164</v>
      </c>
      <c r="D13" s="82">
        <f>-'Produits &amp; Charges Khépri Santé'!E150</f>
        <v>-6662</v>
      </c>
      <c r="E13" s="82">
        <f>-'Produits &amp; Charges Khépri Santé'!F150</f>
        <v>-6189</v>
      </c>
      <c r="F13" s="88">
        <f t="shared" ref="F13" si="27">M13+O13+Q13+S13+U13+W13+Y13+AA13+AC13+AE13+AG13+AI13</f>
        <v>-20408.833333333332</v>
      </c>
      <c r="G13" s="89">
        <f t="shared" ref="G13" si="28">N13+P13+R13+T13+V13+X13+Z13+AB13+AD13+AF13+AH13+AJ13</f>
        <v>0</v>
      </c>
      <c r="H13" s="88">
        <f t="shared" ref="H13" si="29">AK13+AM13+AO13+AQ13+AS13+AU13+AW13+AY13+BA13+BC13+BE13+BG13</f>
        <v>-32075.499999999996</v>
      </c>
      <c r="I13" s="89">
        <f t="shared" ref="I13" si="30">AL13+AN13+AP13+AR13+AT13+AV13+AX13+AZ13+BB13+BD13+BF13+BH13</f>
        <v>0</v>
      </c>
      <c r="J13" s="88">
        <f t="shared" ref="J13" si="31">BI13+BK13+BM13+BO13+BQ13+BS13+BU13+BW13+BY13+CA13+CC13+CE13</f>
        <v>-32075.499999999996</v>
      </c>
      <c r="K13" s="89">
        <f t="shared" ref="K13" si="32">BJ13+BL13+BN13+BP13+BR13+BT13+BV13+BX13+BZ13+CB13+CD13+CF13</f>
        <v>0</v>
      </c>
      <c r="L13" s="86"/>
      <c r="M13" s="84">
        <f>-'Produits &amp; Charges Khépri Santé'!N150</f>
        <v>-1006.2916666666666</v>
      </c>
      <c r="N13" s="85">
        <f>-'Produits &amp; Charges Khépri Santé'!O150</f>
        <v>0</v>
      </c>
      <c r="O13" s="84">
        <f>-'Produits &amp; Charges Khépri Santé'!P150</f>
        <v>-1006.2916666666666</v>
      </c>
      <c r="P13" s="85">
        <f>-'Produits &amp; Charges Khépri Santé'!Q150</f>
        <v>0</v>
      </c>
      <c r="Q13" s="84">
        <f>-'Produits &amp; Charges Khépri Santé'!R150</f>
        <v>-1006.2916666666666</v>
      </c>
      <c r="R13" s="85">
        <f>-'Produits &amp; Charges Khépri Santé'!S150</f>
        <v>0</v>
      </c>
      <c r="S13" s="84">
        <f>-'Produits &amp; Charges Khépri Santé'!T150</f>
        <v>-1006.2916666666666</v>
      </c>
      <c r="T13" s="85">
        <f>-'Produits &amp; Charges Khépri Santé'!U150</f>
        <v>0</v>
      </c>
      <c r="U13" s="84">
        <f>-'Produits &amp; Charges Khépri Santé'!V150</f>
        <v>-1006.2916666666666</v>
      </c>
      <c r="V13" s="85">
        <f>-'Produits &amp; Charges Khépri Santé'!W150</f>
        <v>0</v>
      </c>
      <c r="W13" s="84">
        <f>-'Produits &amp; Charges Khépri Santé'!X150</f>
        <v>-1006.2916666666666</v>
      </c>
      <c r="X13" s="85">
        <f>-'Produits &amp; Charges Khépri Santé'!Y150</f>
        <v>0</v>
      </c>
      <c r="Y13" s="84">
        <f>-'Produits &amp; Charges Khépri Santé'!Z150</f>
        <v>-1006.2916666666666</v>
      </c>
      <c r="Z13" s="85">
        <f>-'Produits &amp; Charges Khépri Santé'!AA150</f>
        <v>0</v>
      </c>
      <c r="AA13" s="84">
        <f>-'Produits &amp; Charges Khépri Santé'!AB150</f>
        <v>-2672.9583333333335</v>
      </c>
      <c r="AB13" s="85">
        <f>-'Produits &amp; Charges Khépri Santé'!AC150</f>
        <v>0</v>
      </c>
      <c r="AC13" s="84">
        <f>-'Produits &amp; Charges Khépri Santé'!AD150</f>
        <v>-2672.9583333333335</v>
      </c>
      <c r="AD13" s="85">
        <f>-'Produits &amp; Charges Khépri Santé'!AE150</f>
        <v>0</v>
      </c>
      <c r="AE13" s="84">
        <f>-'Produits &amp; Charges Khépri Santé'!AF150</f>
        <v>-2672.9583333333335</v>
      </c>
      <c r="AF13" s="85">
        <f>-'Produits &amp; Charges Khépri Santé'!AG150</f>
        <v>0</v>
      </c>
      <c r="AG13" s="84">
        <f>-'Produits &amp; Charges Khépri Santé'!AH150</f>
        <v>-2672.9583333333335</v>
      </c>
      <c r="AH13" s="85">
        <f>-'Produits &amp; Charges Khépri Santé'!AI150</f>
        <v>0</v>
      </c>
      <c r="AI13" s="84">
        <f>-'Produits &amp; Charges Khépri Santé'!AJ150</f>
        <v>-2672.9583333333335</v>
      </c>
      <c r="AJ13" s="85">
        <f>-'Produits &amp; Charges Khépri Santé'!AK150</f>
        <v>0</v>
      </c>
      <c r="AK13" s="84">
        <f>-'Produits &amp; Charges Khépri Santé'!AL150</f>
        <v>-2672.9583333333335</v>
      </c>
      <c r="AL13" s="85">
        <f>-'Produits &amp; Charges Khépri Santé'!AM150</f>
        <v>0</v>
      </c>
      <c r="AM13" s="84">
        <f>-'Produits &amp; Charges Khépri Santé'!AN150</f>
        <v>-2672.9583333333335</v>
      </c>
      <c r="AN13" s="85">
        <f>-'Produits &amp; Charges Khépri Santé'!AO150</f>
        <v>0</v>
      </c>
      <c r="AO13" s="84">
        <f>-'Produits &amp; Charges Khépri Santé'!AP150</f>
        <v>-2672.9583333333335</v>
      </c>
      <c r="AP13" s="85">
        <f>-'Produits &amp; Charges Khépri Santé'!AQ150</f>
        <v>0</v>
      </c>
      <c r="AQ13" s="84">
        <f>-'Produits &amp; Charges Khépri Santé'!AR150</f>
        <v>-2672.9583333333335</v>
      </c>
      <c r="AR13" s="85">
        <f>-'Produits &amp; Charges Khépri Santé'!AS150</f>
        <v>0</v>
      </c>
      <c r="AS13" s="84">
        <f>-'Produits &amp; Charges Khépri Santé'!AT150</f>
        <v>-2672.9583333333335</v>
      </c>
      <c r="AT13" s="85">
        <f>-'Produits &amp; Charges Khépri Santé'!AU150</f>
        <v>0</v>
      </c>
      <c r="AU13" s="84">
        <f>-'Produits &amp; Charges Khépri Santé'!AV150</f>
        <v>-2672.9583333333335</v>
      </c>
      <c r="AV13" s="85">
        <f>-'Produits &amp; Charges Khépri Santé'!AW150</f>
        <v>0</v>
      </c>
      <c r="AW13" s="84">
        <f>-'Produits &amp; Charges Khépri Santé'!AX150</f>
        <v>-2672.9583333333335</v>
      </c>
      <c r="AX13" s="85">
        <f>-'Produits &amp; Charges Khépri Santé'!AY150</f>
        <v>0</v>
      </c>
      <c r="AY13" s="84">
        <f>-'Produits &amp; Charges Khépri Santé'!AZ150</f>
        <v>-2672.9583333333335</v>
      </c>
      <c r="AZ13" s="85">
        <f>-'Produits &amp; Charges Khépri Santé'!BA150</f>
        <v>0</v>
      </c>
      <c r="BA13" s="84">
        <f>-'Produits &amp; Charges Khépri Santé'!BB150</f>
        <v>-2672.9583333333335</v>
      </c>
      <c r="BB13" s="85">
        <f>-'Produits &amp; Charges Khépri Santé'!BC150</f>
        <v>0</v>
      </c>
      <c r="BC13" s="84">
        <f>-'Produits &amp; Charges Khépri Santé'!BD150</f>
        <v>-2672.9583333333335</v>
      </c>
      <c r="BD13" s="85">
        <f>-'Produits &amp; Charges Khépri Santé'!BE150</f>
        <v>0</v>
      </c>
      <c r="BE13" s="84">
        <f>-'Produits &amp; Charges Khépri Santé'!BF150</f>
        <v>-2672.9583333333335</v>
      </c>
      <c r="BF13" s="85">
        <f>-'Produits &amp; Charges Khépri Santé'!BG150</f>
        <v>0</v>
      </c>
      <c r="BG13" s="84">
        <f>-'Produits &amp; Charges Khépri Santé'!BH150</f>
        <v>-2672.9583333333335</v>
      </c>
      <c r="BH13" s="85">
        <f>-'Produits &amp; Charges Khépri Santé'!BI150</f>
        <v>0</v>
      </c>
      <c r="BI13" s="84">
        <f>-'Produits &amp; Charges Khépri Santé'!BJ150</f>
        <v>-2672.9583333333335</v>
      </c>
      <c r="BJ13" s="85">
        <f>-'Produits &amp; Charges Khépri Santé'!BK150</f>
        <v>0</v>
      </c>
      <c r="BK13" s="84">
        <f>-'Produits &amp; Charges Khépri Santé'!BL150</f>
        <v>-2672.9583333333335</v>
      </c>
      <c r="BL13" s="85">
        <f>-'Produits &amp; Charges Khépri Santé'!BM150</f>
        <v>0</v>
      </c>
      <c r="BM13" s="84">
        <f>-'Produits &amp; Charges Khépri Santé'!BN150</f>
        <v>-2672.9583333333335</v>
      </c>
      <c r="BN13" s="85">
        <f>-'Produits &amp; Charges Khépri Santé'!BO150</f>
        <v>0</v>
      </c>
      <c r="BO13" s="84">
        <f>-'Produits &amp; Charges Khépri Santé'!BP150</f>
        <v>-2672.9583333333335</v>
      </c>
      <c r="BP13" s="85">
        <f>-'Produits &amp; Charges Khépri Santé'!BQ150</f>
        <v>0</v>
      </c>
      <c r="BQ13" s="84">
        <f>-'Produits &amp; Charges Khépri Santé'!BR150</f>
        <v>-2672.9583333333335</v>
      </c>
      <c r="BR13" s="85">
        <f>-'Produits &amp; Charges Khépri Santé'!BS150</f>
        <v>0</v>
      </c>
      <c r="BS13" s="84">
        <f>-'Produits &amp; Charges Khépri Santé'!BT150</f>
        <v>-2672.9583333333335</v>
      </c>
      <c r="BT13" s="85">
        <f>-'Produits &amp; Charges Khépri Santé'!BU150</f>
        <v>0</v>
      </c>
      <c r="BU13" s="84">
        <f>-'Produits &amp; Charges Khépri Santé'!BV150</f>
        <v>-2672.9583333333335</v>
      </c>
      <c r="BV13" s="85">
        <f>-'Produits &amp; Charges Khépri Santé'!BW150</f>
        <v>0</v>
      </c>
      <c r="BW13" s="84">
        <f>-'Produits &amp; Charges Khépri Santé'!BX150</f>
        <v>-2672.9583333333335</v>
      </c>
      <c r="BX13" s="85">
        <f>-'Produits &amp; Charges Khépri Santé'!BY150</f>
        <v>0</v>
      </c>
      <c r="BY13" s="84">
        <f>-'Produits &amp; Charges Khépri Santé'!BZ150</f>
        <v>-2672.9583333333335</v>
      </c>
      <c r="BZ13" s="85">
        <f>-'Produits &amp; Charges Khépri Santé'!CA150</f>
        <v>0</v>
      </c>
      <c r="CA13" s="84">
        <f>-'Produits &amp; Charges Khépri Santé'!CB150</f>
        <v>-2672.9583333333335</v>
      </c>
      <c r="CB13" s="85">
        <f>-'Produits &amp; Charges Khépri Santé'!CC150</f>
        <v>0</v>
      </c>
      <c r="CC13" s="84">
        <f>-'Produits &amp; Charges Khépri Santé'!CD150</f>
        <v>-2672.9583333333335</v>
      </c>
      <c r="CD13" s="85">
        <f>-'Produits &amp; Charges Khépri Santé'!CE150</f>
        <v>0</v>
      </c>
      <c r="CE13" s="84">
        <f>-'Produits &amp; Charges Khépri Santé'!CF150</f>
        <v>-2672.9583333333335</v>
      </c>
      <c r="CF13" s="85">
        <f>-'Produits &amp; Charges Khépri Santé'!CG150</f>
        <v>0</v>
      </c>
      <c r="CG13" s="74"/>
      <c r="CH13" s="74"/>
      <c r="CI13" s="3"/>
      <c r="CJ13" s="3"/>
    </row>
    <row r="14" spans="1:88" ht="23" customHeight="1">
      <c r="B14" s="81" t="s">
        <v>105</v>
      </c>
      <c r="C14" s="82">
        <f>'Produits &amp; Charges Khépri Santé'!D160</f>
        <v>0</v>
      </c>
      <c r="D14" s="82">
        <f>'Produits &amp; Charges Khépri Santé'!E160</f>
        <v>0</v>
      </c>
      <c r="E14" s="82">
        <f>'Produits &amp; Charges Khépri Santé'!F160</f>
        <v>1897</v>
      </c>
      <c r="F14" s="88">
        <f t="shared" ref="F14:F16" si="33">M14+O14+Q14+S14+U14+W14+Y14+AA14+AC14+AE14+AG14+AI14</f>
        <v>0</v>
      </c>
      <c r="G14" s="89">
        <f t="shared" ref="G14:G15" si="34">N14+P14+R14+T14+V14+X14+Z14+AB14+AD14+AF14+AH14+AJ14</f>
        <v>0</v>
      </c>
      <c r="H14" s="88">
        <f t="shared" ref="H14:H16" si="35">AK14+AM14+AO14+AQ14+AS14+AU14+AW14+AY14+BA14+BC14+BE14+BG14</f>
        <v>0</v>
      </c>
      <c r="I14" s="89">
        <f t="shared" ref="I14:I15" si="36">AL14+AN14+AP14+AR14+AT14+AV14+AX14+AZ14+BB14+BD14+BF14+BH14</f>
        <v>0</v>
      </c>
      <c r="J14" s="88">
        <f t="shared" ref="J14:J16" si="37">BI14+BK14+BM14+BO14+BQ14+BS14+BU14+BW14+BY14+CA14+CC14+CE14</f>
        <v>0</v>
      </c>
      <c r="K14" s="89">
        <f t="shared" ref="K14:K15" si="38">BJ14+BL14+BN14+BP14+BR14+BT14+BV14+BX14+BZ14+CB14+CD14+CF14</f>
        <v>0</v>
      </c>
      <c r="L14" s="86"/>
      <c r="M14" s="84">
        <f>'Produits &amp; Charges Khépri Santé'!N160</f>
        <v>0</v>
      </c>
      <c r="N14" s="85">
        <f>'Produits &amp; Charges Khépri Santé'!O160</f>
        <v>0</v>
      </c>
      <c r="O14" s="84">
        <f>'Produits &amp; Charges Khépri Santé'!P160</f>
        <v>0</v>
      </c>
      <c r="P14" s="85">
        <f>'Produits &amp; Charges Khépri Santé'!Q160</f>
        <v>0</v>
      </c>
      <c r="Q14" s="84">
        <f>'Produits &amp; Charges Khépri Santé'!R160</f>
        <v>0</v>
      </c>
      <c r="R14" s="85">
        <f>'Produits &amp; Charges Khépri Santé'!S160</f>
        <v>0</v>
      </c>
      <c r="S14" s="84">
        <f>'Produits &amp; Charges Khépri Santé'!T160</f>
        <v>0</v>
      </c>
      <c r="T14" s="85">
        <f>'Produits &amp; Charges Khépri Santé'!U160</f>
        <v>0</v>
      </c>
      <c r="U14" s="84">
        <f>'Produits &amp; Charges Khépri Santé'!V160</f>
        <v>0</v>
      </c>
      <c r="V14" s="85">
        <f>'Produits &amp; Charges Khépri Santé'!W160</f>
        <v>0</v>
      </c>
      <c r="W14" s="84">
        <f>'Produits &amp; Charges Khépri Santé'!X160</f>
        <v>0</v>
      </c>
      <c r="X14" s="85">
        <f>'Produits &amp; Charges Khépri Santé'!Y160</f>
        <v>0</v>
      </c>
      <c r="Y14" s="84">
        <f>'Produits &amp; Charges Khépri Santé'!Z160</f>
        <v>0</v>
      </c>
      <c r="Z14" s="85">
        <f>'Produits &amp; Charges Khépri Santé'!AA160</f>
        <v>0</v>
      </c>
      <c r="AA14" s="84">
        <f>'Produits &amp; Charges Khépri Santé'!AB160</f>
        <v>0</v>
      </c>
      <c r="AB14" s="85">
        <f>'Produits &amp; Charges Khépri Santé'!AC160</f>
        <v>0</v>
      </c>
      <c r="AC14" s="84">
        <f>'Produits &amp; Charges Khépri Santé'!AD160</f>
        <v>0</v>
      </c>
      <c r="AD14" s="85">
        <f>'Produits &amp; Charges Khépri Santé'!AE160</f>
        <v>0</v>
      </c>
      <c r="AE14" s="84">
        <f>'Produits &amp; Charges Khépri Santé'!AF160</f>
        <v>0</v>
      </c>
      <c r="AF14" s="85">
        <f>'Produits &amp; Charges Khépri Santé'!AG160</f>
        <v>0</v>
      </c>
      <c r="AG14" s="84">
        <f>'Produits &amp; Charges Khépri Santé'!AH160</f>
        <v>0</v>
      </c>
      <c r="AH14" s="85">
        <f>'Produits &amp; Charges Khépri Santé'!AI160</f>
        <v>0</v>
      </c>
      <c r="AI14" s="84">
        <f>'Produits &amp; Charges Khépri Santé'!AJ160</f>
        <v>0</v>
      </c>
      <c r="AJ14" s="85">
        <f>'Produits &amp; Charges Khépri Santé'!AK160</f>
        <v>0</v>
      </c>
      <c r="AK14" s="84">
        <f>'Produits &amp; Charges Khépri Santé'!AL160</f>
        <v>0</v>
      </c>
      <c r="AL14" s="85">
        <f>'Produits &amp; Charges Khépri Santé'!AM160</f>
        <v>0</v>
      </c>
      <c r="AM14" s="84">
        <f>'Produits &amp; Charges Khépri Santé'!AN160</f>
        <v>0</v>
      </c>
      <c r="AN14" s="85">
        <f>'Produits &amp; Charges Khépri Santé'!AO160</f>
        <v>0</v>
      </c>
      <c r="AO14" s="84">
        <f>'Produits &amp; Charges Khépri Santé'!AP160</f>
        <v>0</v>
      </c>
      <c r="AP14" s="85">
        <f>'Produits &amp; Charges Khépri Santé'!AQ160</f>
        <v>0</v>
      </c>
      <c r="AQ14" s="84">
        <f>'Produits &amp; Charges Khépri Santé'!AR160</f>
        <v>0</v>
      </c>
      <c r="AR14" s="85">
        <f>'Produits &amp; Charges Khépri Santé'!AS160</f>
        <v>0</v>
      </c>
      <c r="AS14" s="84">
        <f>'Produits &amp; Charges Khépri Santé'!AT160</f>
        <v>0</v>
      </c>
      <c r="AT14" s="85">
        <f>'Produits &amp; Charges Khépri Santé'!AU160</f>
        <v>0</v>
      </c>
      <c r="AU14" s="84">
        <f>'Produits &amp; Charges Khépri Santé'!AV160</f>
        <v>0</v>
      </c>
      <c r="AV14" s="85">
        <f>'Produits &amp; Charges Khépri Santé'!AW160</f>
        <v>0</v>
      </c>
      <c r="AW14" s="84">
        <f>'Produits &amp; Charges Khépri Santé'!AX160</f>
        <v>0</v>
      </c>
      <c r="AX14" s="85">
        <f>'Produits &amp; Charges Khépri Santé'!AY160</f>
        <v>0</v>
      </c>
      <c r="AY14" s="84">
        <f>'Produits &amp; Charges Khépri Santé'!AZ160</f>
        <v>0</v>
      </c>
      <c r="AZ14" s="85">
        <f>'Produits &amp; Charges Khépri Santé'!BA160</f>
        <v>0</v>
      </c>
      <c r="BA14" s="84">
        <f>'Produits &amp; Charges Khépri Santé'!BB160</f>
        <v>0</v>
      </c>
      <c r="BB14" s="85">
        <f>'Produits &amp; Charges Khépri Santé'!BC160</f>
        <v>0</v>
      </c>
      <c r="BC14" s="84">
        <f>'Produits &amp; Charges Khépri Santé'!BD160</f>
        <v>0</v>
      </c>
      <c r="BD14" s="85">
        <f>'Produits &amp; Charges Khépri Santé'!BE160</f>
        <v>0</v>
      </c>
      <c r="BE14" s="84">
        <f>'Produits &amp; Charges Khépri Santé'!BF160</f>
        <v>0</v>
      </c>
      <c r="BF14" s="85">
        <f>'Produits &amp; Charges Khépri Santé'!BG160</f>
        <v>0</v>
      </c>
      <c r="BG14" s="84">
        <f>'Produits &amp; Charges Khépri Santé'!BH160</f>
        <v>0</v>
      </c>
      <c r="BH14" s="85">
        <f>'Produits &amp; Charges Khépri Santé'!BI160</f>
        <v>0</v>
      </c>
      <c r="BI14" s="84">
        <f>'Produits &amp; Charges Khépri Santé'!BJ160</f>
        <v>0</v>
      </c>
      <c r="BJ14" s="85">
        <f>'Produits &amp; Charges Khépri Santé'!BK160</f>
        <v>0</v>
      </c>
      <c r="BK14" s="84">
        <f>'Produits &amp; Charges Khépri Santé'!BL160</f>
        <v>0</v>
      </c>
      <c r="BL14" s="85">
        <f>'Produits &amp; Charges Khépri Santé'!BM160</f>
        <v>0</v>
      </c>
      <c r="BM14" s="84">
        <f>'Produits &amp; Charges Khépri Santé'!BN160</f>
        <v>0</v>
      </c>
      <c r="BN14" s="85">
        <f>'Produits &amp; Charges Khépri Santé'!BO160</f>
        <v>0</v>
      </c>
      <c r="BO14" s="84">
        <f>'Produits &amp; Charges Khépri Santé'!BP160</f>
        <v>0</v>
      </c>
      <c r="BP14" s="85">
        <f>'Produits &amp; Charges Khépri Santé'!BQ160</f>
        <v>0</v>
      </c>
      <c r="BQ14" s="84">
        <f>'Produits &amp; Charges Khépri Santé'!BR160</f>
        <v>0</v>
      </c>
      <c r="BR14" s="85">
        <f>'Produits &amp; Charges Khépri Santé'!BS160</f>
        <v>0</v>
      </c>
      <c r="BS14" s="84">
        <f>'Produits &amp; Charges Khépri Santé'!BT160</f>
        <v>0</v>
      </c>
      <c r="BT14" s="85">
        <f>'Produits &amp; Charges Khépri Santé'!BU160</f>
        <v>0</v>
      </c>
      <c r="BU14" s="84">
        <f>'Produits &amp; Charges Khépri Santé'!BV160</f>
        <v>0</v>
      </c>
      <c r="BV14" s="85">
        <f>'Produits &amp; Charges Khépri Santé'!BW160</f>
        <v>0</v>
      </c>
      <c r="BW14" s="84">
        <f>'Produits &amp; Charges Khépri Santé'!BX160</f>
        <v>0</v>
      </c>
      <c r="BX14" s="85">
        <f>'Produits &amp; Charges Khépri Santé'!BY160</f>
        <v>0</v>
      </c>
      <c r="BY14" s="84">
        <f>'Produits &amp; Charges Khépri Santé'!BZ160</f>
        <v>0</v>
      </c>
      <c r="BZ14" s="85">
        <f>'Produits &amp; Charges Khépri Santé'!CA160</f>
        <v>0</v>
      </c>
      <c r="CA14" s="84">
        <f>'Produits &amp; Charges Khépri Santé'!CB160</f>
        <v>0</v>
      </c>
      <c r="CB14" s="85">
        <f>'Produits &amp; Charges Khépri Santé'!CC160</f>
        <v>0</v>
      </c>
      <c r="CC14" s="84">
        <f>'Produits &amp; Charges Khépri Santé'!CD160</f>
        <v>0</v>
      </c>
      <c r="CD14" s="85">
        <f>'Produits &amp; Charges Khépri Santé'!CE160</f>
        <v>0</v>
      </c>
      <c r="CE14" s="84">
        <f>'Produits &amp; Charges Khépri Santé'!CF160</f>
        <v>0</v>
      </c>
      <c r="CF14" s="85">
        <f>'Produits &amp; Charges Khépri Santé'!CG160</f>
        <v>0</v>
      </c>
      <c r="CG14" s="74"/>
      <c r="CH14" s="74"/>
      <c r="CI14" s="3"/>
      <c r="CJ14" s="3"/>
    </row>
    <row r="15" spans="1:88" ht="23" customHeight="1">
      <c r="B15" s="81" t="s">
        <v>106</v>
      </c>
      <c r="C15" s="82">
        <f>'Produits &amp; Charges Khépri Santé'!D29</f>
        <v>0</v>
      </c>
      <c r="D15" s="82">
        <f>'Produits &amp; Charges Khépri Santé'!E29</f>
        <v>14075</v>
      </c>
      <c r="E15" s="82">
        <f>'Produits &amp; Charges Khépri Santé'!F29</f>
        <v>22</v>
      </c>
      <c r="F15" s="88">
        <f t="shared" si="33"/>
        <v>1000.0000000000001</v>
      </c>
      <c r="G15" s="89">
        <f t="shared" si="34"/>
        <v>0</v>
      </c>
      <c r="H15" s="88">
        <f t="shared" si="35"/>
        <v>0</v>
      </c>
      <c r="I15" s="89">
        <f t="shared" si="36"/>
        <v>0</v>
      </c>
      <c r="J15" s="88">
        <f t="shared" si="37"/>
        <v>0</v>
      </c>
      <c r="K15" s="89">
        <f t="shared" si="38"/>
        <v>0</v>
      </c>
      <c r="L15" s="86"/>
      <c r="M15" s="84">
        <f>'Produits &amp; Charges Khépri Santé'!N31</f>
        <v>83.333333333333329</v>
      </c>
      <c r="N15" s="85">
        <f>'Produits &amp; Charges Khépri Santé'!O31</f>
        <v>0</v>
      </c>
      <c r="O15" s="84">
        <f>'Produits &amp; Charges Khépri Santé'!P31</f>
        <v>83.333333333333329</v>
      </c>
      <c r="P15" s="85">
        <f>'Produits &amp; Charges Khépri Santé'!Q31</f>
        <v>0</v>
      </c>
      <c r="Q15" s="84">
        <f>'Produits &amp; Charges Khépri Santé'!R31</f>
        <v>83.333333333333329</v>
      </c>
      <c r="R15" s="85">
        <f>'Produits &amp; Charges Khépri Santé'!S31</f>
        <v>0</v>
      </c>
      <c r="S15" s="84">
        <f>'Produits &amp; Charges Khépri Santé'!T31</f>
        <v>83.333333333333329</v>
      </c>
      <c r="T15" s="85">
        <f>'Produits &amp; Charges Khépri Santé'!U31</f>
        <v>0</v>
      </c>
      <c r="U15" s="84">
        <f>'Produits &amp; Charges Khépri Santé'!V31</f>
        <v>83.333333333333329</v>
      </c>
      <c r="V15" s="85">
        <f>'Produits &amp; Charges Khépri Santé'!W31</f>
        <v>0</v>
      </c>
      <c r="W15" s="84">
        <f>'Produits &amp; Charges Khépri Santé'!X31</f>
        <v>83.333333333333329</v>
      </c>
      <c r="X15" s="85">
        <f>'Produits &amp; Charges Khépri Santé'!Y31</f>
        <v>0</v>
      </c>
      <c r="Y15" s="84">
        <f>'Produits &amp; Charges Khépri Santé'!Z31</f>
        <v>83.333333333333329</v>
      </c>
      <c r="Z15" s="85">
        <f>'Produits &amp; Charges Khépri Santé'!AA31</f>
        <v>0</v>
      </c>
      <c r="AA15" s="84">
        <f>'Produits &amp; Charges Khépri Santé'!AB31</f>
        <v>83.333333333333329</v>
      </c>
      <c r="AB15" s="85">
        <f>'Produits &amp; Charges Khépri Santé'!AC31</f>
        <v>0</v>
      </c>
      <c r="AC15" s="84">
        <f>'Produits &amp; Charges Khépri Santé'!AD31</f>
        <v>83.333333333333329</v>
      </c>
      <c r="AD15" s="85">
        <f>'Produits &amp; Charges Khépri Santé'!AE31</f>
        <v>0</v>
      </c>
      <c r="AE15" s="84">
        <f>'Produits &amp; Charges Khépri Santé'!AF31</f>
        <v>83.333333333333329</v>
      </c>
      <c r="AF15" s="85">
        <f>'Produits &amp; Charges Khépri Santé'!AG31</f>
        <v>0</v>
      </c>
      <c r="AG15" s="84">
        <f>'Produits &amp; Charges Khépri Santé'!AH31</f>
        <v>83.333333333333329</v>
      </c>
      <c r="AH15" s="85">
        <f>'Produits &amp; Charges Khépri Santé'!AI31</f>
        <v>0</v>
      </c>
      <c r="AI15" s="84">
        <f>'Produits &amp; Charges Khépri Santé'!AJ31</f>
        <v>83.333333333333329</v>
      </c>
      <c r="AJ15" s="85">
        <f>'Produits &amp; Charges Khépri Santé'!AK31</f>
        <v>0</v>
      </c>
      <c r="AK15" s="84">
        <f>'Produits &amp; Charges Khépri Santé'!AL31</f>
        <v>0</v>
      </c>
      <c r="AL15" s="85">
        <f>'Produits &amp; Charges Khépri Santé'!AM31</f>
        <v>0</v>
      </c>
      <c r="AM15" s="84">
        <f>'Produits &amp; Charges Khépri Santé'!AN31</f>
        <v>0</v>
      </c>
      <c r="AN15" s="85">
        <f>'Produits &amp; Charges Khépri Santé'!AO31</f>
        <v>0</v>
      </c>
      <c r="AO15" s="84">
        <f>'Produits &amp; Charges Khépri Santé'!AP31</f>
        <v>0</v>
      </c>
      <c r="AP15" s="85">
        <f>'Produits &amp; Charges Khépri Santé'!AQ31</f>
        <v>0</v>
      </c>
      <c r="AQ15" s="84">
        <f>'Produits &amp; Charges Khépri Santé'!AR31</f>
        <v>0</v>
      </c>
      <c r="AR15" s="85">
        <f>'Produits &amp; Charges Khépri Santé'!AS31</f>
        <v>0</v>
      </c>
      <c r="AS15" s="84">
        <f>'Produits &amp; Charges Khépri Santé'!AT31</f>
        <v>0</v>
      </c>
      <c r="AT15" s="85">
        <f>'Produits &amp; Charges Khépri Santé'!AU31</f>
        <v>0</v>
      </c>
      <c r="AU15" s="84">
        <f>'Produits &amp; Charges Khépri Santé'!AV31</f>
        <v>0</v>
      </c>
      <c r="AV15" s="85">
        <f>'Produits &amp; Charges Khépri Santé'!AW31</f>
        <v>0</v>
      </c>
      <c r="AW15" s="84">
        <f>'Produits &amp; Charges Khépri Santé'!AX31</f>
        <v>0</v>
      </c>
      <c r="AX15" s="85">
        <f>'Produits &amp; Charges Khépri Santé'!AY31</f>
        <v>0</v>
      </c>
      <c r="AY15" s="84">
        <f>'Produits &amp; Charges Khépri Santé'!AZ31</f>
        <v>0</v>
      </c>
      <c r="AZ15" s="85">
        <f>'Produits &amp; Charges Khépri Santé'!BA31</f>
        <v>0</v>
      </c>
      <c r="BA15" s="84">
        <f>'Produits &amp; Charges Khépri Santé'!BB31</f>
        <v>0</v>
      </c>
      <c r="BB15" s="85">
        <f>'Produits &amp; Charges Khépri Santé'!BC31</f>
        <v>0</v>
      </c>
      <c r="BC15" s="84">
        <f>'Produits &amp; Charges Khépri Santé'!BD31</f>
        <v>0</v>
      </c>
      <c r="BD15" s="85">
        <f>'Produits &amp; Charges Khépri Santé'!BE31</f>
        <v>0</v>
      </c>
      <c r="BE15" s="84">
        <f>'Produits &amp; Charges Khépri Santé'!BF31</f>
        <v>0</v>
      </c>
      <c r="BF15" s="85">
        <f>'Produits &amp; Charges Khépri Santé'!BG31</f>
        <v>0</v>
      </c>
      <c r="BG15" s="84">
        <f>'Produits &amp; Charges Khépri Santé'!BH31</f>
        <v>0</v>
      </c>
      <c r="BH15" s="85">
        <f>'Produits &amp; Charges Khépri Santé'!BI31</f>
        <v>0</v>
      </c>
      <c r="BI15" s="84">
        <f>'Produits &amp; Charges Khépri Santé'!BJ31</f>
        <v>0</v>
      </c>
      <c r="BJ15" s="85">
        <f>'Produits &amp; Charges Khépri Santé'!BK31</f>
        <v>0</v>
      </c>
      <c r="BK15" s="84">
        <f>'Produits &amp; Charges Khépri Santé'!BL31</f>
        <v>0</v>
      </c>
      <c r="BL15" s="85">
        <f>'Produits &amp; Charges Khépri Santé'!BM31</f>
        <v>0</v>
      </c>
      <c r="BM15" s="84">
        <f>'Produits &amp; Charges Khépri Santé'!BN31</f>
        <v>0</v>
      </c>
      <c r="BN15" s="85">
        <f>'Produits &amp; Charges Khépri Santé'!BO31</f>
        <v>0</v>
      </c>
      <c r="BO15" s="84">
        <f>'Produits &amp; Charges Khépri Santé'!BP31</f>
        <v>0</v>
      </c>
      <c r="BP15" s="85">
        <f>'Produits &amp; Charges Khépri Santé'!BQ31</f>
        <v>0</v>
      </c>
      <c r="BQ15" s="84">
        <f>'Produits &amp; Charges Khépri Santé'!BR31</f>
        <v>0</v>
      </c>
      <c r="BR15" s="85">
        <f>'Produits &amp; Charges Khépri Santé'!BS31</f>
        <v>0</v>
      </c>
      <c r="BS15" s="84">
        <f>'Produits &amp; Charges Khépri Santé'!BT31</f>
        <v>0</v>
      </c>
      <c r="BT15" s="85">
        <f>'Produits &amp; Charges Khépri Santé'!BU31</f>
        <v>0</v>
      </c>
      <c r="BU15" s="84">
        <f>'Produits &amp; Charges Khépri Santé'!BV31</f>
        <v>0</v>
      </c>
      <c r="BV15" s="85">
        <f>'Produits &amp; Charges Khépri Santé'!BW31</f>
        <v>0</v>
      </c>
      <c r="BW15" s="84">
        <f>'Produits &amp; Charges Khépri Santé'!BX31</f>
        <v>0</v>
      </c>
      <c r="BX15" s="85">
        <f>'Produits &amp; Charges Khépri Santé'!BY31</f>
        <v>0</v>
      </c>
      <c r="BY15" s="84">
        <f>'Produits &amp; Charges Khépri Santé'!BZ31</f>
        <v>0</v>
      </c>
      <c r="BZ15" s="85">
        <f>'Produits &amp; Charges Khépri Santé'!CA31</f>
        <v>0</v>
      </c>
      <c r="CA15" s="84">
        <f>'Produits &amp; Charges Khépri Santé'!CB31</f>
        <v>0</v>
      </c>
      <c r="CB15" s="85">
        <f>'Produits &amp; Charges Khépri Santé'!CC31</f>
        <v>0</v>
      </c>
      <c r="CC15" s="84">
        <f>'Produits &amp; Charges Khépri Santé'!CD31</f>
        <v>0</v>
      </c>
      <c r="CD15" s="85">
        <f>'Produits &amp; Charges Khépri Santé'!CE31</f>
        <v>0</v>
      </c>
      <c r="CE15" s="84">
        <f>'Produits &amp; Charges Khépri Santé'!CF31</f>
        <v>0</v>
      </c>
      <c r="CF15" s="85">
        <f>'Produits &amp; Charges Khépri Santé'!CG31</f>
        <v>0</v>
      </c>
      <c r="CG15" s="74"/>
      <c r="CH15" s="74"/>
      <c r="CI15" s="3"/>
      <c r="CJ15" s="3"/>
    </row>
    <row r="16" spans="1:88" ht="23" customHeight="1">
      <c r="B16" s="81" t="s">
        <v>110</v>
      </c>
      <c r="C16" s="82">
        <f>-'Produits &amp; Charges Khépri Santé'!D90</f>
        <v>-2</v>
      </c>
      <c r="D16" s="82">
        <f>-'Produits &amp; Charges Khépri Santé'!E90</f>
        <v>-318</v>
      </c>
      <c r="E16" s="82">
        <f>-'Produits &amp; Charges Khépri Santé'!F90</f>
        <v>-15</v>
      </c>
      <c r="F16" s="88">
        <f t="shared" si="33"/>
        <v>0</v>
      </c>
      <c r="G16" s="89">
        <v>0</v>
      </c>
      <c r="H16" s="88">
        <f t="shared" si="35"/>
        <v>0</v>
      </c>
      <c r="I16" s="89">
        <v>0</v>
      </c>
      <c r="J16" s="88">
        <f t="shared" si="37"/>
        <v>0</v>
      </c>
      <c r="K16" s="89">
        <v>0</v>
      </c>
      <c r="L16" s="86"/>
      <c r="M16" s="84">
        <f>-'Produits &amp; Charges Khépri Santé'!N90</f>
        <v>0</v>
      </c>
      <c r="N16" s="85">
        <f>-'Produits &amp; Charges Khépri Santé'!O90</f>
        <v>0</v>
      </c>
      <c r="O16" s="84">
        <f>-'Produits &amp; Charges Khépri Santé'!P90</f>
        <v>0</v>
      </c>
      <c r="P16" s="85">
        <f>-'Produits &amp; Charges Khépri Santé'!Q90</f>
        <v>0</v>
      </c>
      <c r="Q16" s="84">
        <f>-'Produits &amp; Charges Khépri Santé'!R90</f>
        <v>0</v>
      </c>
      <c r="R16" s="85">
        <f>-'Produits &amp; Charges Khépri Santé'!S90</f>
        <v>0</v>
      </c>
      <c r="S16" s="84">
        <f>-'Produits &amp; Charges Khépri Santé'!T90</f>
        <v>0</v>
      </c>
      <c r="T16" s="85">
        <f>-'Produits &amp; Charges Khépri Santé'!U90</f>
        <v>0</v>
      </c>
      <c r="U16" s="84">
        <f>-'Produits &amp; Charges Khépri Santé'!V90</f>
        <v>0</v>
      </c>
      <c r="V16" s="85">
        <f>-'Produits &amp; Charges Khépri Santé'!W90</f>
        <v>0</v>
      </c>
      <c r="W16" s="84">
        <f>-'Produits &amp; Charges Khépri Santé'!X90</f>
        <v>0</v>
      </c>
      <c r="X16" s="85">
        <f>-'Produits &amp; Charges Khépri Santé'!Y90</f>
        <v>0</v>
      </c>
      <c r="Y16" s="84">
        <f>-'Produits &amp; Charges Khépri Santé'!Z90</f>
        <v>0</v>
      </c>
      <c r="Z16" s="85">
        <f>-'Produits &amp; Charges Khépri Santé'!AA90</f>
        <v>0</v>
      </c>
      <c r="AA16" s="84">
        <f>-'Produits &amp; Charges Khépri Santé'!AB90</f>
        <v>0</v>
      </c>
      <c r="AB16" s="85">
        <f>-'Produits &amp; Charges Khépri Santé'!AC90</f>
        <v>0</v>
      </c>
      <c r="AC16" s="84">
        <f>-'Produits &amp; Charges Khépri Santé'!AD90</f>
        <v>0</v>
      </c>
      <c r="AD16" s="85">
        <f>-'Produits &amp; Charges Khépri Santé'!AE90</f>
        <v>0</v>
      </c>
      <c r="AE16" s="84">
        <f>-'Produits &amp; Charges Khépri Santé'!AF90</f>
        <v>0</v>
      </c>
      <c r="AF16" s="85">
        <f>-'Produits &amp; Charges Khépri Santé'!AG90</f>
        <v>0</v>
      </c>
      <c r="AG16" s="84">
        <f>-'Produits &amp; Charges Khépri Santé'!AH90</f>
        <v>0</v>
      </c>
      <c r="AH16" s="85">
        <f>-'Produits &amp; Charges Khépri Santé'!AI90</f>
        <v>0</v>
      </c>
      <c r="AI16" s="84">
        <f>-'Produits &amp; Charges Khépri Santé'!AJ90</f>
        <v>0</v>
      </c>
      <c r="AJ16" s="85">
        <f>-'Produits &amp; Charges Khépri Santé'!AK90</f>
        <v>0</v>
      </c>
      <c r="AK16" s="84">
        <f>-'Produits &amp; Charges Khépri Santé'!AL90</f>
        <v>0</v>
      </c>
      <c r="AL16" s="85">
        <f>-'Produits &amp; Charges Khépri Santé'!AM90</f>
        <v>0</v>
      </c>
      <c r="AM16" s="84">
        <f>-'Produits &amp; Charges Khépri Santé'!AN90</f>
        <v>0</v>
      </c>
      <c r="AN16" s="85">
        <f>-'Produits &amp; Charges Khépri Santé'!AO90</f>
        <v>0</v>
      </c>
      <c r="AO16" s="84">
        <f>-'Produits &amp; Charges Khépri Santé'!AP90</f>
        <v>0</v>
      </c>
      <c r="AP16" s="85">
        <f>-'Produits &amp; Charges Khépri Santé'!AQ90</f>
        <v>0</v>
      </c>
      <c r="AQ16" s="84">
        <f>-'Produits &amp; Charges Khépri Santé'!AR90</f>
        <v>0</v>
      </c>
      <c r="AR16" s="85">
        <f>-'Produits &amp; Charges Khépri Santé'!AS90</f>
        <v>0</v>
      </c>
      <c r="AS16" s="84">
        <f>-'Produits &amp; Charges Khépri Santé'!AT90</f>
        <v>0</v>
      </c>
      <c r="AT16" s="85">
        <f>-'Produits &amp; Charges Khépri Santé'!AU90</f>
        <v>0</v>
      </c>
      <c r="AU16" s="84">
        <f>-'Produits &amp; Charges Khépri Santé'!AV90</f>
        <v>0</v>
      </c>
      <c r="AV16" s="85">
        <f>-'Produits &amp; Charges Khépri Santé'!AW90</f>
        <v>0</v>
      </c>
      <c r="AW16" s="84">
        <f>-'Produits &amp; Charges Khépri Santé'!AX90</f>
        <v>0</v>
      </c>
      <c r="AX16" s="85">
        <f>-'Produits &amp; Charges Khépri Santé'!AY90</f>
        <v>0</v>
      </c>
      <c r="AY16" s="84">
        <f>-'Produits &amp; Charges Khépri Santé'!AZ90</f>
        <v>0</v>
      </c>
      <c r="AZ16" s="85">
        <f>-'Produits &amp; Charges Khépri Santé'!BA90</f>
        <v>0</v>
      </c>
      <c r="BA16" s="84">
        <f>-'Produits &amp; Charges Khépri Santé'!BB90</f>
        <v>0</v>
      </c>
      <c r="BB16" s="85">
        <f>-'Produits &amp; Charges Khépri Santé'!BC90</f>
        <v>0</v>
      </c>
      <c r="BC16" s="84">
        <f>-'Produits &amp; Charges Khépri Santé'!BD90</f>
        <v>0</v>
      </c>
      <c r="BD16" s="85">
        <f>-'Produits &amp; Charges Khépri Santé'!BE90</f>
        <v>0</v>
      </c>
      <c r="BE16" s="84">
        <f>-'Produits &amp; Charges Khépri Santé'!BF90</f>
        <v>0</v>
      </c>
      <c r="BF16" s="85">
        <f>-'Produits &amp; Charges Khépri Santé'!BG90</f>
        <v>0</v>
      </c>
      <c r="BG16" s="84">
        <f>-'Produits &amp; Charges Khépri Santé'!BH90</f>
        <v>0</v>
      </c>
      <c r="BH16" s="85">
        <f>-'Produits &amp; Charges Khépri Santé'!BI90</f>
        <v>0</v>
      </c>
      <c r="BI16" s="84">
        <f>-'Produits &amp; Charges Khépri Santé'!BJ90</f>
        <v>0</v>
      </c>
      <c r="BJ16" s="85">
        <f>-'Produits &amp; Charges Khépri Santé'!BK90</f>
        <v>0</v>
      </c>
      <c r="BK16" s="84">
        <f>-'Produits &amp; Charges Khépri Santé'!BL90</f>
        <v>0</v>
      </c>
      <c r="BL16" s="85">
        <f>-'Produits &amp; Charges Khépri Santé'!BM90</f>
        <v>0</v>
      </c>
      <c r="BM16" s="84">
        <f>-'Produits &amp; Charges Khépri Santé'!BN90</f>
        <v>0</v>
      </c>
      <c r="BN16" s="85">
        <f>-'Produits &amp; Charges Khépri Santé'!BO90</f>
        <v>0</v>
      </c>
      <c r="BO16" s="84">
        <f>-'Produits &amp; Charges Khépri Santé'!BP90</f>
        <v>0</v>
      </c>
      <c r="BP16" s="85">
        <f>-'Produits &amp; Charges Khépri Santé'!BQ90</f>
        <v>0</v>
      </c>
      <c r="BQ16" s="84">
        <f>-'Produits &amp; Charges Khépri Santé'!BR90</f>
        <v>0</v>
      </c>
      <c r="BR16" s="85">
        <f>-'Produits &amp; Charges Khépri Santé'!BS90</f>
        <v>0</v>
      </c>
      <c r="BS16" s="84">
        <f>-'Produits &amp; Charges Khépri Santé'!BT90</f>
        <v>0</v>
      </c>
      <c r="BT16" s="85">
        <f>-'Produits &amp; Charges Khépri Santé'!BU90</f>
        <v>0</v>
      </c>
      <c r="BU16" s="84">
        <f>-'Produits &amp; Charges Khépri Santé'!BV90</f>
        <v>0</v>
      </c>
      <c r="BV16" s="85">
        <f>-'Produits &amp; Charges Khépri Santé'!BW90</f>
        <v>0</v>
      </c>
      <c r="BW16" s="84">
        <f>-'Produits &amp; Charges Khépri Santé'!BX90</f>
        <v>0</v>
      </c>
      <c r="BX16" s="85">
        <f>-'Produits &amp; Charges Khépri Santé'!BY90</f>
        <v>0</v>
      </c>
      <c r="BY16" s="84">
        <f>-'Produits &amp; Charges Khépri Santé'!BZ90</f>
        <v>0</v>
      </c>
      <c r="BZ16" s="85">
        <f>-'Produits &amp; Charges Khépri Santé'!CA90</f>
        <v>0</v>
      </c>
      <c r="CA16" s="84">
        <f>-'Produits &amp; Charges Khépri Santé'!CB90</f>
        <v>0</v>
      </c>
      <c r="CB16" s="85">
        <f>-'Produits &amp; Charges Khépri Santé'!CC90</f>
        <v>0</v>
      </c>
      <c r="CC16" s="84">
        <f>-'Produits &amp; Charges Khépri Santé'!CD90</f>
        <v>0</v>
      </c>
      <c r="CD16" s="85">
        <f>-'Produits &amp; Charges Khépri Santé'!CE90</f>
        <v>0</v>
      </c>
      <c r="CE16" s="84">
        <f>-'Produits &amp; Charges Khépri Santé'!CF90</f>
        <v>0</v>
      </c>
      <c r="CF16" s="85">
        <f>-'Produits &amp; Charges Khépri Santé'!CG90</f>
        <v>0</v>
      </c>
      <c r="CG16" s="74"/>
      <c r="CH16" s="74"/>
      <c r="CI16" s="3"/>
      <c r="CJ16" s="3"/>
    </row>
    <row r="17" spans="1:88" ht="23" customHeight="1">
      <c r="A17" s="593">
        <v>4</v>
      </c>
      <c r="B17" s="69" t="s">
        <v>85</v>
      </c>
      <c r="C17" s="70">
        <f>C10+SUM(C12:C16)</f>
        <v>-105426</v>
      </c>
      <c r="D17" s="70">
        <f t="shared" ref="D17:E17" si="39">D10+SUM(D12:D16)</f>
        <v>-29607</v>
      </c>
      <c r="E17" s="70">
        <f t="shared" si="39"/>
        <v>7135</v>
      </c>
      <c r="F17" s="71">
        <f>M17+O17+Q17+S17+U17+W17+Y17+AA17+AC17+AE17+AG17+AI17</f>
        <v>25838.166666666657</v>
      </c>
      <c r="G17" s="72">
        <f>N17+P17+R17+T17+V17+X17+Z17+AB17+AD17+AF17+AH17+AJ17</f>
        <v>58212</v>
      </c>
      <c r="H17" s="71">
        <f>AK17+AM17+AO17+AQ17+AS17+AU17+AW17+AY17+BA17+BC17+BE17+BG17</f>
        <v>22575.5</v>
      </c>
      <c r="I17" s="72">
        <f>AL17+AN17+AP17+AR17+AT17+AV17+AX17+AZ17+BB17+BD17+BF17+BH17</f>
        <v>0</v>
      </c>
      <c r="J17" s="71">
        <f>BI17+BK17+BM17+BO17+BQ17+BS17+BU17+BW17+BY17+CA17+CC17+CE17</f>
        <v>41311.499999999993</v>
      </c>
      <c r="K17" s="72">
        <f>BJ17+BL17+BN17+BP17+BR17+BT17+BV17+BX17+BZ17+CB17+CD17+CF17</f>
        <v>0</v>
      </c>
      <c r="L17" s="73"/>
      <c r="M17" s="71">
        <f>M10+SUM(M12:M16)</f>
        <v>6584.9583333333339</v>
      </c>
      <c r="N17" s="72">
        <f t="shared" ref="N17:BY17" si="40">N10+SUM(N12:N16)</f>
        <v>11329</v>
      </c>
      <c r="O17" s="71">
        <f t="shared" si="40"/>
        <v>6584.9583333333339</v>
      </c>
      <c r="P17" s="72">
        <f t="shared" si="40"/>
        <v>12321</v>
      </c>
      <c r="Q17" s="71">
        <f t="shared" si="40"/>
        <v>6584.9583333333339</v>
      </c>
      <c r="R17" s="72">
        <f t="shared" si="40"/>
        <v>11667</v>
      </c>
      <c r="S17" s="71">
        <f t="shared" si="40"/>
        <v>6584.9583333333339</v>
      </c>
      <c r="T17" s="72">
        <f t="shared" si="40"/>
        <v>10627</v>
      </c>
      <c r="U17" s="71">
        <f t="shared" si="40"/>
        <v>2478.958333333333</v>
      </c>
      <c r="V17" s="72">
        <f t="shared" si="40"/>
        <v>12268</v>
      </c>
      <c r="W17" s="71">
        <f t="shared" si="40"/>
        <v>2478.958333333333</v>
      </c>
      <c r="X17" s="72">
        <f t="shared" si="40"/>
        <v>0</v>
      </c>
      <c r="Y17" s="71">
        <f t="shared" si="40"/>
        <v>2478.958333333333</v>
      </c>
      <c r="Z17" s="72">
        <f t="shared" si="40"/>
        <v>0</v>
      </c>
      <c r="AA17" s="71">
        <f t="shared" si="40"/>
        <v>-11187.708333333334</v>
      </c>
      <c r="AB17" s="72">
        <f t="shared" si="40"/>
        <v>0</v>
      </c>
      <c r="AC17" s="71">
        <f t="shared" si="40"/>
        <v>812.29166666666606</v>
      </c>
      <c r="AD17" s="72">
        <f t="shared" si="40"/>
        <v>0</v>
      </c>
      <c r="AE17" s="71">
        <f t="shared" si="40"/>
        <v>812.29166666666606</v>
      </c>
      <c r="AF17" s="72">
        <f t="shared" si="40"/>
        <v>0</v>
      </c>
      <c r="AG17" s="71">
        <f t="shared" si="40"/>
        <v>812.29166666666606</v>
      </c>
      <c r="AH17" s="72">
        <f t="shared" si="40"/>
        <v>0</v>
      </c>
      <c r="AI17" s="71">
        <f t="shared" si="40"/>
        <v>812.29166666666606</v>
      </c>
      <c r="AJ17" s="72">
        <f t="shared" si="40"/>
        <v>0</v>
      </c>
      <c r="AK17" s="71">
        <f t="shared" si="40"/>
        <v>1881.2916666666665</v>
      </c>
      <c r="AL17" s="72">
        <f t="shared" si="40"/>
        <v>0</v>
      </c>
      <c r="AM17" s="71">
        <f t="shared" si="40"/>
        <v>1881.2916666666665</v>
      </c>
      <c r="AN17" s="72">
        <f t="shared" si="40"/>
        <v>0</v>
      </c>
      <c r="AO17" s="71">
        <f t="shared" si="40"/>
        <v>1881.2916666666665</v>
      </c>
      <c r="AP17" s="72">
        <f t="shared" si="40"/>
        <v>0</v>
      </c>
      <c r="AQ17" s="71">
        <f t="shared" si="40"/>
        <v>1881.2916666666665</v>
      </c>
      <c r="AR17" s="72">
        <f t="shared" si="40"/>
        <v>0</v>
      </c>
      <c r="AS17" s="71">
        <f t="shared" si="40"/>
        <v>1881.2916666666665</v>
      </c>
      <c r="AT17" s="72">
        <f t="shared" si="40"/>
        <v>0</v>
      </c>
      <c r="AU17" s="71">
        <f t="shared" si="40"/>
        <v>1881.2916666666665</v>
      </c>
      <c r="AV17" s="72">
        <f t="shared" si="40"/>
        <v>0</v>
      </c>
      <c r="AW17" s="71">
        <f t="shared" si="40"/>
        <v>1881.2916666666665</v>
      </c>
      <c r="AX17" s="72">
        <f t="shared" si="40"/>
        <v>0</v>
      </c>
      <c r="AY17" s="71">
        <f t="shared" si="40"/>
        <v>1881.2916666666665</v>
      </c>
      <c r="AZ17" s="72">
        <f t="shared" si="40"/>
        <v>0</v>
      </c>
      <c r="BA17" s="71">
        <f t="shared" si="40"/>
        <v>1881.2916666666665</v>
      </c>
      <c r="BB17" s="72">
        <f t="shared" si="40"/>
        <v>0</v>
      </c>
      <c r="BC17" s="71">
        <f t="shared" si="40"/>
        <v>1881.2916666666665</v>
      </c>
      <c r="BD17" s="72">
        <f t="shared" si="40"/>
        <v>0</v>
      </c>
      <c r="BE17" s="71">
        <f t="shared" si="40"/>
        <v>1881.2916666666665</v>
      </c>
      <c r="BF17" s="72">
        <f t="shared" si="40"/>
        <v>0</v>
      </c>
      <c r="BG17" s="71">
        <f t="shared" si="40"/>
        <v>1881.2916666666665</v>
      </c>
      <c r="BH17" s="72">
        <f t="shared" si="40"/>
        <v>0</v>
      </c>
      <c r="BI17" s="71">
        <f t="shared" si="40"/>
        <v>3442.6249999999986</v>
      </c>
      <c r="BJ17" s="72">
        <f t="shared" si="40"/>
        <v>0</v>
      </c>
      <c r="BK17" s="71">
        <f t="shared" si="40"/>
        <v>3442.6249999999986</v>
      </c>
      <c r="BL17" s="72">
        <f t="shared" si="40"/>
        <v>0</v>
      </c>
      <c r="BM17" s="71">
        <f t="shared" si="40"/>
        <v>3442.6249999999986</v>
      </c>
      <c r="BN17" s="72">
        <f t="shared" si="40"/>
        <v>0</v>
      </c>
      <c r="BO17" s="71">
        <f t="shared" si="40"/>
        <v>3442.6249999999986</v>
      </c>
      <c r="BP17" s="72">
        <f t="shared" si="40"/>
        <v>0</v>
      </c>
      <c r="BQ17" s="71">
        <f t="shared" si="40"/>
        <v>3442.6249999999986</v>
      </c>
      <c r="BR17" s="72">
        <f t="shared" si="40"/>
        <v>0</v>
      </c>
      <c r="BS17" s="71">
        <f t="shared" si="40"/>
        <v>3442.6249999999986</v>
      </c>
      <c r="BT17" s="72">
        <f t="shared" si="40"/>
        <v>0</v>
      </c>
      <c r="BU17" s="71">
        <f t="shared" si="40"/>
        <v>3442.6249999999986</v>
      </c>
      <c r="BV17" s="72">
        <f t="shared" si="40"/>
        <v>0</v>
      </c>
      <c r="BW17" s="71">
        <f>BW10+SUM(BW12:BW16)</f>
        <v>3442.6249999999986</v>
      </c>
      <c r="BX17" s="72">
        <f t="shared" si="40"/>
        <v>0</v>
      </c>
      <c r="BY17" s="71">
        <f t="shared" si="40"/>
        <v>3442.6249999999986</v>
      </c>
      <c r="BZ17" s="72">
        <f t="shared" ref="BZ17:CF17" si="41">BZ10+SUM(BZ12:BZ16)</f>
        <v>0</v>
      </c>
      <c r="CA17" s="71">
        <f t="shared" si="41"/>
        <v>3442.6249999999986</v>
      </c>
      <c r="CB17" s="72">
        <f t="shared" si="41"/>
        <v>0</v>
      </c>
      <c r="CC17" s="71">
        <f t="shared" si="41"/>
        <v>3442.6249999999986</v>
      </c>
      <c r="CD17" s="72">
        <f t="shared" si="41"/>
        <v>0</v>
      </c>
      <c r="CE17" s="71">
        <f t="shared" si="41"/>
        <v>3442.6249999999986</v>
      </c>
      <c r="CF17" s="72">
        <f t="shared" si="41"/>
        <v>0</v>
      </c>
      <c r="CG17" s="74"/>
      <c r="CH17" s="74"/>
      <c r="CI17" s="3"/>
      <c r="CJ17" s="3"/>
    </row>
    <row r="18" spans="1:88" s="20" customFormat="1" ht="23" customHeight="1">
      <c r="A18" s="594"/>
      <c r="B18" s="75" t="s">
        <v>51</v>
      </c>
      <c r="C18" s="76">
        <f>IFERROR(C17/C$3,"-")</f>
        <v>-5.0341896666985004</v>
      </c>
      <c r="D18" s="76">
        <f t="shared" ref="D18:K18" si="42">IFERROR(D17/D$3,"-")</f>
        <v>-0.43107364374945401</v>
      </c>
      <c r="E18" s="76">
        <f t="shared" si="42"/>
        <v>6.8286006871668248E-2</v>
      </c>
      <c r="F18" s="77">
        <f t="shared" si="42"/>
        <v>0.1500413262333509</v>
      </c>
      <c r="G18" s="78">
        <f t="shared" si="42"/>
        <v>1</v>
      </c>
      <c r="H18" s="77">
        <f t="shared" si="42"/>
        <v>0.11287750000000002</v>
      </c>
      <c r="I18" s="78" t="str">
        <f t="shared" si="42"/>
        <v>-</v>
      </c>
      <c r="J18" s="77">
        <f t="shared" si="42"/>
        <v>0.18777954545454539</v>
      </c>
      <c r="K18" s="78" t="str">
        <f t="shared" si="42"/>
        <v>-</v>
      </c>
      <c r="L18" s="79"/>
      <c r="M18" s="77">
        <f t="shared" ref="M18:BX18" si="43">IFERROR(M17/M$3,"-")</f>
        <v>0.45886346083492541</v>
      </c>
      <c r="N18" s="78">
        <f t="shared" si="43"/>
        <v>1</v>
      </c>
      <c r="O18" s="77">
        <f t="shared" si="43"/>
        <v>0.45886346083492541</v>
      </c>
      <c r="P18" s="78">
        <f t="shared" si="43"/>
        <v>1</v>
      </c>
      <c r="Q18" s="77">
        <f t="shared" si="43"/>
        <v>0.45886346083492541</v>
      </c>
      <c r="R18" s="78">
        <f t="shared" si="43"/>
        <v>1</v>
      </c>
      <c r="S18" s="77">
        <f t="shared" si="43"/>
        <v>0.45886346083492541</v>
      </c>
      <c r="T18" s="78">
        <f t="shared" si="43"/>
        <v>1</v>
      </c>
      <c r="U18" s="77">
        <f t="shared" si="43"/>
        <v>0.1727426875794828</v>
      </c>
      <c r="V18" s="78">
        <f t="shared" si="43"/>
        <v>1</v>
      </c>
      <c r="W18" s="77">
        <f t="shared" si="43"/>
        <v>0.1727426875794828</v>
      </c>
      <c r="X18" s="78" t="str">
        <f t="shared" si="43"/>
        <v>-</v>
      </c>
      <c r="Y18" s="77">
        <f t="shared" si="43"/>
        <v>0.1727426875794828</v>
      </c>
      <c r="Z18" s="78" t="str">
        <f t="shared" si="43"/>
        <v>-</v>
      </c>
      <c r="AA18" s="77">
        <f t="shared" si="43"/>
        <v>-0.77959955170231177</v>
      </c>
      <c r="AB18" s="78" t="str">
        <f t="shared" si="43"/>
        <v>-</v>
      </c>
      <c r="AC18" s="77">
        <f t="shared" si="43"/>
        <v>5.66033901060932E-2</v>
      </c>
      <c r="AD18" s="78" t="str">
        <f t="shared" si="43"/>
        <v>-</v>
      </c>
      <c r="AE18" s="77">
        <f t="shared" si="43"/>
        <v>5.66033901060932E-2</v>
      </c>
      <c r="AF18" s="78" t="str">
        <f t="shared" si="43"/>
        <v>-</v>
      </c>
      <c r="AG18" s="77">
        <f t="shared" si="43"/>
        <v>5.66033901060932E-2</v>
      </c>
      <c r="AH18" s="78" t="str">
        <f t="shared" si="43"/>
        <v>-</v>
      </c>
      <c r="AI18" s="77">
        <f t="shared" si="43"/>
        <v>5.66033901060932E-2</v>
      </c>
      <c r="AJ18" s="78" t="str">
        <f t="shared" si="43"/>
        <v>-</v>
      </c>
      <c r="AK18" s="77">
        <f t="shared" si="43"/>
        <v>0.11287749999999998</v>
      </c>
      <c r="AL18" s="78" t="str">
        <f t="shared" si="43"/>
        <v>-</v>
      </c>
      <c r="AM18" s="77">
        <f t="shared" si="43"/>
        <v>0.11287749999999998</v>
      </c>
      <c r="AN18" s="78" t="str">
        <f t="shared" si="43"/>
        <v>-</v>
      </c>
      <c r="AO18" s="77">
        <f t="shared" si="43"/>
        <v>0.11287749999999998</v>
      </c>
      <c r="AP18" s="78" t="str">
        <f t="shared" si="43"/>
        <v>-</v>
      </c>
      <c r="AQ18" s="77">
        <f t="shared" si="43"/>
        <v>0.11287749999999998</v>
      </c>
      <c r="AR18" s="78" t="str">
        <f t="shared" si="43"/>
        <v>-</v>
      </c>
      <c r="AS18" s="77">
        <f t="shared" si="43"/>
        <v>0.11287749999999998</v>
      </c>
      <c r="AT18" s="78" t="str">
        <f t="shared" si="43"/>
        <v>-</v>
      </c>
      <c r="AU18" s="77">
        <f t="shared" si="43"/>
        <v>0.11287749999999998</v>
      </c>
      <c r="AV18" s="78" t="str">
        <f t="shared" si="43"/>
        <v>-</v>
      </c>
      <c r="AW18" s="77">
        <f t="shared" si="43"/>
        <v>0.11287749999999998</v>
      </c>
      <c r="AX18" s="78" t="str">
        <f t="shared" si="43"/>
        <v>-</v>
      </c>
      <c r="AY18" s="77">
        <f t="shared" si="43"/>
        <v>0.11287749999999998</v>
      </c>
      <c r="AZ18" s="78" t="str">
        <f t="shared" si="43"/>
        <v>-</v>
      </c>
      <c r="BA18" s="77">
        <f t="shared" si="43"/>
        <v>0.11287749999999998</v>
      </c>
      <c r="BB18" s="78" t="str">
        <f t="shared" si="43"/>
        <v>-</v>
      </c>
      <c r="BC18" s="77">
        <f t="shared" si="43"/>
        <v>0.11287749999999998</v>
      </c>
      <c r="BD18" s="78" t="str">
        <f t="shared" si="43"/>
        <v>-</v>
      </c>
      <c r="BE18" s="77">
        <f t="shared" si="43"/>
        <v>0.11287749999999998</v>
      </c>
      <c r="BF18" s="78" t="str">
        <f t="shared" si="43"/>
        <v>-</v>
      </c>
      <c r="BG18" s="77">
        <f t="shared" si="43"/>
        <v>0.11287749999999998</v>
      </c>
      <c r="BH18" s="78" t="str">
        <f t="shared" si="43"/>
        <v>-</v>
      </c>
      <c r="BI18" s="77">
        <f t="shared" si="43"/>
        <v>0.18777954545454539</v>
      </c>
      <c r="BJ18" s="78" t="str">
        <f t="shared" si="43"/>
        <v>-</v>
      </c>
      <c r="BK18" s="77">
        <f t="shared" si="43"/>
        <v>0.18777954545454539</v>
      </c>
      <c r="BL18" s="78" t="str">
        <f t="shared" si="43"/>
        <v>-</v>
      </c>
      <c r="BM18" s="77">
        <f t="shared" si="43"/>
        <v>0.18777954545454539</v>
      </c>
      <c r="BN18" s="78" t="str">
        <f t="shared" si="43"/>
        <v>-</v>
      </c>
      <c r="BO18" s="77">
        <f t="shared" si="43"/>
        <v>0.18777954545454539</v>
      </c>
      <c r="BP18" s="78" t="str">
        <f t="shared" si="43"/>
        <v>-</v>
      </c>
      <c r="BQ18" s="77">
        <f t="shared" si="43"/>
        <v>0.18777954545454539</v>
      </c>
      <c r="BR18" s="78" t="str">
        <f t="shared" si="43"/>
        <v>-</v>
      </c>
      <c r="BS18" s="77">
        <f t="shared" si="43"/>
        <v>0.18777954545454539</v>
      </c>
      <c r="BT18" s="78" t="str">
        <f t="shared" si="43"/>
        <v>-</v>
      </c>
      <c r="BU18" s="77">
        <f t="shared" si="43"/>
        <v>0.18777954545454539</v>
      </c>
      <c r="BV18" s="78" t="str">
        <f t="shared" si="43"/>
        <v>-</v>
      </c>
      <c r="BW18" s="77">
        <f t="shared" si="43"/>
        <v>0.18777954545454539</v>
      </c>
      <c r="BX18" s="78" t="str">
        <f t="shared" si="43"/>
        <v>-</v>
      </c>
      <c r="BY18" s="77">
        <f t="shared" ref="BY18:CF18" si="44">IFERROR(BY17/BY$3,"-")</f>
        <v>0.18777954545454539</v>
      </c>
      <c r="BZ18" s="78" t="str">
        <f t="shared" si="44"/>
        <v>-</v>
      </c>
      <c r="CA18" s="77">
        <f t="shared" si="44"/>
        <v>0.18777954545454539</v>
      </c>
      <c r="CB18" s="78" t="str">
        <f t="shared" si="44"/>
        <v>-</v>
      </c>
      <c r="CC18" s="77">
        <f t="shared" si="44"/>
        <v>0.18777954545454539</v>
      </c>
      <c r="CD18" s="78" t="str">
        <f t="shared" si="44"/>
        <v>-</v>
      </c>
      <c r="CE18" s="77">
        <f t="shared" si="44"/>
        <v>0.18777954545454539</v>
      </c>
      <c r="CF18" s="78" t="str">
        <f t="shared" si="44"/>
        <v>-</v>
      </c>
      <c r="CG18" s="80"/>
      <c r="CH18" s="92"/>
    </row>
    <row r="19" spans="1:88" ht="23" customHeight="1" outlineLevel="1">
      <c r="B19" s="40" t="s">
        <v>28</v>
      </c>
      <c r="C19" s="93">
        <f>'Produits &amp; Charges Khépri Santé'!D174</f>
        <v>0</v>
      </c>
      <c r="D19" s="93">
        <f>'Produits &amp; Charges Khépri Santé'!E174</f>
        <v>0</v>
      </c>
      <c r="E19" s="94">
        <f>'Produits &amp; Charges Khépri Santé'!F174</f>
        <v>0</v>
      </c>
      <c r="F19" s="95">
        <f>M19+O19+Q19+S19+U19+W19+Y19+AA19+AC19+AE19+AG19+AI19</f>
        <v>0</v>
      </c>
      <c r="G19" s="96">
        <f>N19+P19+R19+T19+V19+X19+Z19+AB19+AD19+AF19+AH19+AJ19</f>
        <v>0</v>
      </c>
      <c r="H19" s="95">
        <f>AK19+AM19+AO19+AQ19+AS19+AU19+AW19+AY19+BA19+BC19+BE19+BG19</f>
        <v>0</v>
      </c>
      <c r="I19" s="96">
        <f>AL19+AN19+AP19+AR19+AT19+AV19+AX19+AZ19+BB19+BD19+BF19+BH19</f>
        <v>0</v>
      </c>
      <c r="J19" s="95">
        <f>BI19+BK19+BM19+BO19+BQ19+BS19+BU19+BW19+BY19+CA19+CC19+CE19</f>
        <v>0</v>
      </c>
      <c r="K19" s="96">
        <f>BJ19+BL19+BN19+BP19+BR19+BT19+BV19+BX19+BZ19+CB19+CD19+CF19</f>
        <v>0</v>
      </c>
      <c r="L19" s="97"/>
      <c r="M19" s="95">
        <f>'Produits &amp; Charges Khépri Santé'!N174</f>
        <v>0</v>
      </c>
      <c r="N19" s="96">
        <f>'Produits &amp; Charges Khépri Santé'!O174</f>
        <v>0</v>
      </c>
      <c r="O19" s="95">
        <f>'Produits &amp; Charges Khépri Santé'!P174</f>
        <v>0</v>
      </c>
      <c r="P19" s="96">
        <f>'Produits &amp; Charges Khépri Santé'!Q174</f>
        <v>0</v>
      </c>
      <c r="Q19" s="95">
        <f>'Produits &amp; Charges Khépri Santé'!R174</f>
        <v>0</v>
      </c>
      <c r="R19" s="96">
        <f>'Produits &amp; Charges Khépri Santé'!S174</f>
        <v>0</v>
      </c>
      <c r="S19" s="95">
        <f>'Produits &amp; Charges Khépri Santé'!T174</f>
        <v>0</v>
      </c>
      <c r="T19" s="96">
        <f>'Produits &amp; Charges Khépri Santé'!U174</f>
        <v>0</v>
      </c>
      <c r="U19" s="95">
        <f>'Produits &amp; Charges Khépri Santé'!V174</f>
        <v>0</v>
      </c>
      <c r="V19" s="96">
        <f>'Produits &amp; Charges Khépri Santé'!W174</f>
        <v>0</v>
      </c>
      <c r="W19" s="95">
        <f>'Produits &amp; Charges Khépri Santé'!X174</f>
        <v>0</v>
      </c>
      <c r="X19" s="96">
        <f>'Produits &amp; Charges Khépri Santé'!Y174</f>
        <v>0</v>
      </c>
      <c r="Y19" s="95">
        <f>'Produits &amp; Charges Khépri Santé'!Z174</f>
        <v>0</v>
      </c>
      <c r="Z19" s="96">
        <f>'Produits &amp; Charges Khépri Santé'!AA174</f>
        <v>0</v>
      </c>
      <c r="AA19" s="95">
        <f>'Produits &amp; Charges Khépri Santé'!AB174</f>
        <v>0</v>
      </c>
      <c r="AB19" s="96">
        <f>'Produits &amp; Charges Khépri Santé'!AC174</f>
        <v>0</v>
      </c>
      <c r="AC19" s="95">
        <f>'Produits &amp; Charges Khépri Santé'!AD174</f>
        <v>0</v>
      </c>
      <c r="AD19" s="96">
        <f>'Produits &amp; Charges Khépri Santé'!AE174</f>
        <v>0</v>
      </c>
      <c r="AE19" s="95">
        <f>'Produits &amp; Charges Khépri Santé'!AF174</f>
        <v>0</v>
      </c>
      <c r="AF19" s="96">
        <f>'Produits &amp; Charges Khépri Santé'!AG174</f>
        <v>0</v>
      </c>
      <c r="AG19" s="95">
        <f>'Produits &amp; Charges Khépri Santé'!AH174</f>
        <v>0</v>
      </c>
      <c r="AH19" s="96">
        <f>'Produits &amp; Charges Khépri Santé'!AI174</f>
        <v>0</v>
      </c>
      <c r="AI19" s="95">
        <f>'Produits &amp; Charges Khépri Santé'!AJ174</f>
        <v>0</v>
      </c>
      <c r="AJ19" s="96">
        <f>'Produits &amp; Charges Khépri Santé'!AK174</f>
        <v>0</v>
      </c>
      <c r="AK19" s="95">
        <f>'Produits &amp; Charges Khépri Santé'!AL174</f>
        <v>0</v>
      </c>
      <c r="AL19" s="96">
        <f>'Produits &amp; Charges Khépri Santé'!AM174</f>
        <v>0</v>
      </c>
      <c r="AM19" s="95">
        <f>'Produits &amp; Charges Khépri Santé'!AN174</f>
        <v>0</v>
      </c>
      <c r="AN19" s="96">
        <f>'Produits &amp; Charges Khépri Santé'!AO174</f>
        <v>0</v>
      </c>
      <c r="AO19" s="95">
        <f>'Produits &amp; Charges Khépri Santé'!AP174</f>
        <v>0</v>
      </c>
      <c r="AP19" s="96">
        <f>'Produits &amp; Charges Khépri Santé'!AQ174</f>
        <v>0</v>
      </c>
      <c r="AQ19" s="95">
        <f>'Produits &amp; Charges Khépri Santé'!AR174</f>
        <v>0</v>
      </c>
      <c r="AR19" s="96">
        <f>'Produits &amp; Charges Khépri Santé'!AS174</f>
        <v>0</v>
      </c>
      <c r="AS19" s="95">
        <f>'Produits &amp; Charges Khépri Santé'!AT174</f>
        <v>0</v>
      </c>
      <c r="AT19" s="96">
        <f>'Produits &amp; Charges Khépri Santé'!AU174</f>
        <v>0</v>
      </c>
      <c r="AU19" s="95">
        <f>'Produits &amp; Charges Khépri Santé'!AV174</f>
        <v>0</v>
      </c>
      <c r="AV19" s="96">
        <f>'Produits &amp; Charges Khépri Santé'!AW174</f>
        <v>0</v>
      </c>
      <c r="AW19" s="95">
        <f>'Produits &amp; Charges Khépri Santé'!AX174</f>
        <v>0</v>
      </c>
      <c r="AX19" s="96">
        <f>'Produits &amp; Charges Khépri Santé'!AY174</f>
        <v>0</v>
      </c>
      <c r="AY19" s="95">
        <f>'Produits &amp; Charges Khépri Santé'!AZ174</f>
        <v>0</v>
      </c>
      <c r="AZ19" s="96">
        <f>'Produits &amp; Charges Khépri Santé'!BA174</f>
        <v>0</v>
      </c>
      <c r="BA19" s="95">
        <f>'Produits &amp; Charges Khépri Santé'!BB174</f>
        <v>0</v>
      </c>
      <c r="BB19" s="96">
        <f>'Produits &amp; Charges Khépri Santé'!BC174</f>
        <v>0</v>
      </c>
      <c r="BC19" s="95">
        <f>'Produits &amp; Charges Khépri Santé'!BD174</f>
        <v>0</v>
      </c>
      <c r="BD19" s="96">
        <f>'Produits &amp; Charges Khépri Santé'!BE174</f>
        <v>0</v>
      </c>
      <c r="BE19" s="95">
        <f>'Produits &amp; Charges Khépri Santé'!BF174</f>
        <v>0</v>
      </c>
      <c r="BF19" s="96">
        <f>'Produits &amp; Charges Khépri Santé'!BG174</f>
        <v>0</v>
      </c>
      <c r="BG19" s="95">
        <f>'Produits &amp; Charges Khépri Santé'!BH174</f>
        <v>0</v>
      </c>
      <c r="BH19" s="96">
        <f>'Produits &amp; Charges Khépri Santé'!BI174</f>
        <v>0</v>
      </c>
      <c r="BI19" s="95">
        <f>'Produits &amp; Charges Khépri Santé'!BJ174</f>
        <v>0</v>
      </c>
      <c r="BJ19" s="96">
        <f>'Produits &amp; Charges Khépri Santé'!BK174</f>
        <v>0</v>
      </c>
      <c r="BK19" s="95">
        <f>'Produits &amp; Charges Khépri Santé'!BL174</f>
        <v>0</v>
      </c>
      <c r="BL19" s="96">
        <f>'Produits &amp; Charges Khépri Santé'!BM174</f>
        <v>0</v>
      </c>
      <c r="BM19" s="95">
        <f>'Produits &amp; Charges Khépri Santé'!BN174</f>
        <v>0</v>
      </c>
      <c r="BN19" s="96">
        <f>'Produits &amp; Charges Khépri Santé'!BO174</f>
        <v>0</v>
      </c>
      <c r="BO19" s="95">
        <f>'Produits &amp; Charges Khépri Santé'!BP174</f>
        <v>0</v>
      </c>
      <c r="BP19" s="96">
        <f>'Produits &amp; Charges Khépri Santé'!BQ174</f>
        <v>0</v>
      </c>
      <c r="BQ19" s="95">
        <f>'Produits &amp; Charges Khépri Santé'!BR174</f>
        <v>0</v>
      </c>
      <c r="BR19" s="96">
        <f>'Produits &amp; Charges Khépri Santé'!BS174</f>
        <v>0</v>
      </c>
      <c r="BS19" s="95">
        <f>'Produits &amp; Charges Khépri Santé'!BT174</f>
        <v>0</v>
      </c>
      <c r="BT19" s="96">
        <f>'Produits &amp; Charges Khépri Santé'!BU174</f>
        <v>0</v>
      </c>
      <c r="BU19" s="95">
        <f>'Produits &amp; Charges Khépri Santé'!BV174</f>
        <v>0</v>
      </c>
      <c r="BV19" s="96">
        <f>'Produits &amp; Charges Khépri Santé'!BW174</f>
        <v>0</v>
      </c>
      <c r="BW19" s="95">
        <f>'Produits &amp; Charges Khépri Santé'!BX174</f>
        <v>0</v>
      </c>
      <c r="BX19" s="96">
        <f>'Produits &amp; Charges Khépri Santé'!BY174</f>
        <v>0</v>
      </c>
      <c r="BY19" s="95">
        <f>'Produits &amp; Charges Khépri Santé'!BZ174</f>
        <v>0</v>
      </c>
      <c r="BZ19" s="96">
        <f>'Produits &amp; Charges Khépri Santé'!CA174</f>
        <v>0</v>
      </c>
      <c r="CA19" s="95">
        <f>'Produits &amp; Charges Khépri Santé'!CB174</f>
        <v>0</v>
      </c>
      <c r="CB19" s="96">
        <f>'Produits &amp; Charges Khépri Santé'!CC174</f>
        <v>0</v>
      </c>
      <c r="CC19" s="95">
        <f>'Produits &amp; Charges Khépri Santé'!CD174</f>
        <v>0</v>
      </c>
      <c r="CD19" s="96">
        <f>'Produits &amp; Charges Khépri Santé'!CE174</f>
        <v>0</v>
      </c>
      <c r="CE19" s="95">
        <f>'Produits &amp; Charges Khépri Santé'!CF174</f>
        <v>0</v>
      </c>
      <c r="CF19" s="96">
        <f>'Produits &amp; Charges Khépri Santé'!CG174</f>
        <v>0</v>
      </c>
      <c r="CG19" s="74"/>
      <c r="CH19" s="74"/>
      <c r="CI19" s="3"/>
      <c r="CJ19" s="3"/>
    </row>
    <row r="20" spans="1:88" ht="23" customHeight="1" outlineLevel="1">
      <c r="B20" s="98" t="s">
        <v>4</v>
      </c>
      <c r="C20" s="93">
        <f>-'Produits &amp; Charges Khépri Santé'!D210</f>
        <v>-261</v>
      </c>
      <c r="D20" s="93">
        <f>-'Produits &amp; Charges Khépri Santé'!E210</f>
        <v>-3137</v>
      </c>
      <c r="E20" s="94">
        <f>-'Produits &amp; Charges Khépri Santé'!F210</f>
        <v>-1376</v>
      </c>
      <c r="F20" s="95">
        <f>M20+O20+Q20+S20+U20+W20+Y20+AA20+AC20+AE20+AG20+AI20</f>
        <v>-1953.138095238095</v>
      </c>
      <c r="G20" s="96">
        <f>N20+P20+R20+T20+V20+X20+Z20+AB20+AD20+AF20+AH20+AJ20</f>
        <v>0</v>
      </c>
      <c r="H20" s="95">
        <f>AK20+AM20+AO20+AQ20+AS20+AU20+AW20+AY20+BA20+BC20+BE20+BG20</f>
        <v>-2465.0299999999993</v>
      </c>
      <c r="I20" s="96">
        <f>AL20+AN20+AP20+AR20+AT20+AV20+AX20+AZ20+BB20+BD20+BF20+BH20</f>
        <v>0</v>
      </c>
      <c r="J20" s="95">
        <f>BI20+BK20+BM20+BO20+BQ20+BS20+BU20+BW20+BY20+CA20+CC20+CE20</f>
        <v>-1906.1185714285702</v>
      </c>
      <c r="K20" s="96">
        <f>BJ20+BL20+BN20+BP20+BR20+BT20+BV20+BX20+BZ20+CB20+CD20+CF20</f>
        <v>0</v>
      </c>
      <c r="L20" s="99"/>
      <c r="M20" s="95">
        <f>-'Produits &amp; Charges Khépri Santé'!N210</f>
        <v>-115.16999999999999</v>
      </c>
      <c r="N20" s="96">
        <f>-'Produits &amp; Charges Khépri Santé'!O210</f>
        <v>0</v>
      </c>
      <c r="O20" s="95">
        <f>-'Produits &amp; Charges Khépri Santé'!P210</f>
        <v>-113.12</v>
      </c>
      <c r="P20" s="96">
        <f>-'Produits &amp; Charges Khépri Santé'!Q210</f>
        <v>0</v>
      </c>
      <c r="Q20" s="95">
        <f>-'Produits &amp; Charges Khépri Santé'!R210</f>
        <v>-111.06</v>
      </c>
      <c r="R20" s="96">
        <f>-'Produits &amp; Charges Khépri Santé'!S210</f>
        <v>0</v>
      </c>
      <c r="S20" s="95">
        <f>-'Produits &amp; Charges Khépri Santé'!T210</f>
        <v>-108.99</v>
      </c>
      <c r="T20" s="96">
        <f>-'Produits &amp; Charges Khépri Santé'!U210</f>
        <v>0</v>
      </c>
      <c r="U20" s="95">
        <f>-'Produits &amp; Charges Khépri Santé'!V210</f>
        <v>-106.91</v>
      </c>
      <c r="V20" s="96">
        <f>-'Produits &amp; Charges Khépri Santé'!W210</f>
        <v>0</v>
      </c>
      <c r="W20" s="95">
        <f>-'Produits &amp; Charges Khépri Santé'!X210</f>
        <v>-104.84</v>
      </c>
      <c r="X20" s="96">
        <f>-'Produits &amp; Charges Khépri Santé'!Y210</f>
        <v>0</v>
      </c>
      <c r="Y20" s="95">
        <f>-'Produits &amp; Charges Khépri Santé'!Z210</f>
        <v>-102.77</v>
      </c>
      <c r="Z20" s="96">
        <f>-'Produits &amp; Charges Khépri Santé'!AA210</f>
        <v>0</v>
      </c>
      <c r="AA20" s="95">
        <f>-'Produits &amp; Charges Khépri Santé'!AB210</f>
        <v>-245.69</v>
      </c>
      <c r="AB20" s="96">
        <f>-'Produits &amp; Charges Khépri Santé'!AC210</f>
        <v>0</v>
      </c>
      <c r="AC20" s="95">
        <f>-'Produits &amp; Charges Khépri Santé'!AD210</f>
        <v>-241.87380952380951</v>
      </c>
      <c r="AD20" s="96">
        <f>-'Produits &amp; Charges Khépri Santé'!AE210</f>
        <v>0</v>
      </c>
      <c r="AE20" s="95">
        <f>-'Produits &amp; Charges Khépri Santé'!AF210</f>
        <v>-238.05761904761903</v>
      </c>
      <c r="AF20" s="96">
        <f>-'Produits &amp; Charges Khépri Santé'!AG210</f>
        <v>0</v>
      </c>
      <c r="AG20" s="95">
        <f>-'Produits &amp; Charges Khépri Santé'!AH210</f>
        <v>-234.24142857142857</v>
      </c>
      <c r="AH20" s="96">
        <f>-'Produits &amp; Charges Khépri Santé'!AI210</f>
        <v>0</v>
      </c>
      <c r="AI20" s="95">
        <f>-'Produits &amp; Charges Khépri Santé'!AJ210</f>
        <v>-230.41523809523807</v>
      </c>
      <c r="AJ20" s="96">
        <f>-'Produits &amp; Charges Khépri Santé'!AK210</f>
        <v>0</v>
      </c>
      <c r="AK20" s="95">
        <f>-'Produits &amp; Charges Khépri Santé'!AL210</f>
        <v>-226.57904761904757</v>
      </c>
      <c r="AL20" s="96">
        <f>-'Produits &amp; Charges Khépri Santé'!AM210</f>
        <v>0</v>
      </c>
      <c r="AM20" s="95">
        <f>-'Produits &amp; Charges Khépri Santé'!AN210</f>
        <v>-222.75285714285712</v>
      </c>
      <c r="AN20" s="96">
        <f>-'Produits &amp; Charges Khépri Santé'!AO210</f>
        <v>0</v>
      </c>
      <c r="AO20" s="95">
        <f>-'Produits &amp; Charges Khépri Santé'!AP210</f>
        <v>-218.90666666666664</v>
      </c>
      <c r="AP20" s="96">
        <f>-'Produits &amp; Charges Khépri Santé'!AQ210</f>
        <v>0</v>
      </c>
      <c r="AQ20" s="95">
        <f>-'Produits &amp; Charges Khépri Santé'!AR210</f>
        <v>-215.07047619047614</v>
      </c>
      <c r="AR20" s="96">
        <f>-'Produits &amp; Charges Khépri Santé'!AS210</f>
        <v>0</v>
      </c>
      <c r="AS20" s="95">
        <f>-'Produits &amp; Charges Khépri Santé'!AT210</f>
        <v>-211.22428571428563</v>
      </c>
      <c r="AT20" s="96">
        <f>-'Produits &amp; Charges Khépri Santé'!AU210</f>
        <v>0</v>
      </c>
      <c r="AU20" s="95">
        <f>-'Produits &amp; Charges Khépri Santé'!AV210</f>
        <v>-207.36809523809518</v>
      </c>
      <c r="AV20" s="96">
        <f>-'Produits &amp; Charges Khépri Santé'!AW210</f>
        <v>0</v>
      </c>
      <c r="AW20" s="95">
        <f>-'Produits &amp; Charges Khépri Santé'!AX210</f>
        <v>-203.5119047619047</v>
      </c>
      <c r="AX20" s="96">
        <f>-'Produits &amp; Charges Khépri Santé'!AY210</f>
        <v>0</v>
      </c>
      <c r="AY20" s="95">
        <f>-'Produits &amp; Charges Khépri Santé'!AZ210</f>
        <v>-199.65571428571423</v>
      </c>
      <c r="AZ20" s="96">
        <f>-'Produits &amp; Charges Khépri Santé'!BA210</f>
        <v>0</v>
      </c>
      <c r="BA20" s="95">
        <f>-'Produits &amp; Charges Khépri Santé'!BB210</f>
        <v>-195.78952380952373</v>
      </c>
      <c r="BB20" s="96">
        <f>-'Produits &amp; Charges Khépri Santé'!BC210</f>
        <v>0</v>
      </c>
      <c r="BC20" s="95">
        <f>-'Produits &amp; Charges Khépri Santé'!BD210</f>
        <v>-191.93333333333325</v>
      </c>
      <c r="BD20" s="96">
        <f>-'Produits &amp; Charges Khépri Santé'!BE210</f>
        <v>0</v>
      </c>
      <c r="BE20" s="95">
        <f>-'Produits &amp; Charges Khépri Santé'!BF210</f>
        <v>-188.05714285714276</v>
      </c>
      <c r="BF20" s="96">
        <f>-'Produits &amp; Charges Khépri Santé'!BG210</f>
        <v>0</v>
      </c>
      <c r="BG20" s="95">
        <f>-'Produits &amp; Charges Khépri Santé'!BH210</f>
        <v>-184.18095238095231</v>
      </c>
      <c r="BH20" s="96">
        <f>-'Produits &amp; Charges Khépri Santé'!BI210</f>
        <v>0</v>
      </c>
      <c r="BI20" s="95">
        <f>-'Produits &amp; Charges Khépri Santé'!BJ210</f>
        <v>-180.2947619047618</v>
      </c>
      <c r="BJ20" s="96">
        <f>-'Produits &amp; Charges Khépri Santé'!BK210</f>
        <v>0</v>
      </c>
      <c r="BK20" s="95">
        <f>-'Produits &amp; Charges Khépri Santé'!BL210</f>
        <v>-176.40857142857132</v>
      </c>
      <c r="BL20" s="96">
        <f>-'Produits &amp; Charges Khépri Santé'!BM210</f>
        <v>0</v>
      </c>
      <c r="BM20" s="95">
        <f>-'Produits &amp; Charges Khépri Santé'!BN210</f>
        <v>-172.51238095238085</v>
      </c>
      <c r="BN20" s="96">
        <f>-'Produits &amp; Charges Khépri Santé'!BO210</f>
        <v>0</v>
      </c>
      <c r="BO20" s="95">
        <f>-'Produits &amp; Charges Khépri Santé'!BP210</f>
        <v>-168.62619047619035</v>
      </c>
      <c r="BP20" s="96">
        <f>-'Produits &amp; Charges Khépri Santé'!BQ210</f>
        <v>0</v>
      </c>
      <c r="BQ20" s="95">
        <f>-'Produits &amp; Charges Khépri Santé'!BR210</f>
        <v>-164.72999999999988</v>
      </c>
      <c r="BR20" s="96">
        <f>-'Produits &amp; Charges Khépri Santé'!BS210</f>
        <v>0</v>
      </c>
      <c r="BS20" s="95">
        <f>-'Produits &amp; Charges Khépri Santé'!BT210</f>
        <v>-160.82380952380942</v>
      </c>
      <c r="BT20" s="96">
        <f>-'Produits &amp; Charges Khépri Santé'!BU210</f>
        <v>0</v>
      </c>
      <c r="BU20" s="95">
        <f>-'Produits &amp; Charges Khépri Santé'!BV210</f>
        <v>-156.90761904761894</v>
      </c>
      <c r="BV20" s="96">
        <f>-'Produits &amp; Charges Khépri Santé'!BW210</f>
        <v>0</v>
      </c>
      <c r="BW20" s="95">
        <f>-'Produits &amp; Charges Khépri Santé'!BX210</f>
        <v>-153.00142857142845</v>
      </c>
      <c r="BX20" s="96">
        <f>-'Produits &amp; Charges Khépri Santé'!BY210</f>
        <v>0</v>
      </c>
      <c r="BY20" s="95">
        <f>-'Produits &amp; Charges Khépri Santé'!BZ210</f>
        <v>-149.09523809523796</v>
      </c>
      <c r="BZ20" s="96">
        <f>-'Produits &amp; Charges Khépri Santé'!CA210</f>
        <v>0</v>
      </c>
      <c r="CA20" s="95">
        <f>-'Produits &amp; Charges Khépri Santé'!CB210</f>
        <v>-145.16904761904752</v>
      </c>
      <c r="CB20" s="96">
        <f>-'Produits &amp; Charges Khépri Santé'!CC210</f>
        <v>0</v>
      </c>
      <c r="CC20" s="95">
        <f>-'Produits &amp; Charges Khépri Santé'!CD210</f>
        <v>-141.24285714285705</v>
      </c>
      <c r="CD20" s="96">
        <f>-'Produits &amp; Charges Khépri Santé'!CE210</f>
        <v>0</v>
      </c>
      <c r="CE20" s="95">
        <f>-'Produits &amp; Charges Khépri Santé'!CF210</f>
        <v>-137.30666666666656</v>
      </c>
      <c r="CF20" s="96">
        <f>-'Produits &amp; Charges Khépri Santé'!CG210</f>
        <v>0</v>
      </c>
      <c r="CG20" s="74"/>
      <c r="CH20" s="74"/>
      <c r="CI20" s="3"/>
      <c r="CJ20" s="3"/>
    </row>
    <row r="21" spans="1:88" s="26" customFormat="1" ht="23" customHeight="1">
      <c r="A21" s="8"/>
      <c r="B21" s="100" t="s">
        <v>9</v>
      </c>
      <c r="C21" s="101">
        <f>C19+C20</f>
        <v>-261</v>
      </c>
      <c r="D21" s="101">
        <f>D19+D20</f>
        <v>-3137</v>
      </c>
      <c r="E21" s="101">
        <f>E19+E20</f>
        <v>-1376</v>
      </c>
      <c r="F21" s="102">
        <f>F19+F20</f>
        <v>-1953.138095238095</v>
      </c>
      <c r="G21" s="103">
        <f t="shared" ref="G21:K21" si="45">G19+G20</f>
        <v>0</v>
      </c>
      <c r="H21" s="102">
        <f t="shared" si="45"/>
        <v>-2465.0299999999993</v>
      </c>
      <c r="I21" s="103">
        <f t="shared" si="45"/>
        <v>0</v>
      </c>
      <c r="J21" s="102">
        <f t="shared" si="45"/>
        <v>-1906.1185714285702</v>
      </c>
      <c r="K21" s="103">
        <f t="shared" si="45"/>
        <v>0</v>
      </c>
      <c r="L21" s="73"/>
      <c r="M21" s="102">
        <f t="shared" ref="M21:BX21" si="46">M19+M20</f>
        <v>-115.16999999999999</v>
      </c>
      <c r="N21" s="103">
        <f t="shared" si="46"/>
        <v>0</v>
      </c>
      <c r="O21" s="102">
        <f t="shared" si="46"/>
        <v>-113.12</v>
      </c>
      <c r="P21" s="103">
        <f t="shared" si="46"/>
        <v>0</v>
      </c>
      <c r="Q21" s="102">
        <f t="shared" si="46"/>
        <v>-111.06</v>
      </c>
      <c r="R21" s="103">
        <f t="shared" si="46"/>
        <v>0</v>
      </c>
      <c r="S21" s="102">
        <f t="shared" si="46"/>
        <v>-108.99</v>
      </c>
      <c r="T21" s="103">
        <f t="shared" si="46"/>
        <v>0</v>
      </c>
      <c r="U21" s="102">
        <f t="shared" si="46"/>
        <v>-106.91</v>
      </c>
      <c r="V21" s="103">
        <f t="shared" si="46"/>
        <v>0</v>
      </c>
      <c r="W21" s="102">
        <f t="shared" si="46"/>
        <v>-104.84</v>
      </c>
      <c r="X21" s="103">
        <f t="shared" si="46"/>
        <v>0</v>
      </c>
      <c r="Y21" s="102">
        <f t="shared" si="46"/>
        <v>-102.77</v>
      </c>
      <c r="Z21" s="103">
        <f t="shared" si="46"/>
        <v>0</v>
      </c>
      <c r="AA21" s="102">
        <f t="shared" si="46"/>
        <v>-245.69</v>
      </c>
      <c r="AB21" s="103">
        <f t="shared" si="46"/>
        <v>0</v>
      </c>
      <c r="AC21" s="102">
        <f t="shared" si="46"/>
        <v>-241.87380952380951</v>
      </c>
      <c r="AD21" s="103">
        <f t="shared" si="46"/>
        <v>0</v>
      </c>
      <c r="AE21" s="102">
        <f t="shared" si="46"/>
        <v>-238.05761904761903</v>
      </c>
      <c r="AF21" s="103">
        <f t="shared" si="46"/>
        <v>0</v>
      </c>
      <c r="AG21" s="102">
        <f t="shared" si="46"/>
        <v>-234.24142857142857</v>
      </c>
      <c r="AH21" s="103">
        <f t="shared" si="46"/>
        <v>0</v>
      </c>
      <c r="AI21" s="102">
        <f t="shared" si="46"/>
        <v>-230.41523809523807</v>
      </c>
      <c r="AJ21" s="103">
        <f t="shared" si="46"/>
        <v>0</v>
      </c>
      <c r="AK21" s="102">
        <f t="shared" si="46"/>
        <v>-226.57904761904757</v>
      </c>
      <c r="AL21" s="103">
        <f t="shared" si="46"/>
        <v>0</v>
      </c>
      <c r="AM21" s="102">
        <f t="shared" si="46"/>
        <v>-222.75285714285712</v>
      </c>
      <c r="AN21" s="103">
        <f t="shared" si="46"/>
        <v>0</v>
      </c>
      <c r="AO21" s="102">
        <f t="shared" si="46"/>
        <v>-218.90666666666664</v>
      </c>
      <c r="AP21" s="103">
        <f t="shared" si="46"/>
        <v>0</v>
      </c>
      <c r="AQ21" s="102">
        <f t="shared" si="46"/>
        <v>-215.07047619047614</v>
      </c>
      <c r="AR21" s="103">
        <f t="shared" si="46"/>
        <v>0</v>
      </c>
      <c r="AS21" s="102">
        <f t="shared" si="46"/>
        <v>-211.22428571428563</v>
      </c>
      <c r="AT21" s="103">
        <f t="shared" si="46"/>
        <v>0</v>
      </c>
      <c r="AU21" s="102">
        <f t="shared" si="46"/>
        <v>-207.36809523809518</v>
      </c>
      <c r="AV21" s="103">
        <f t="shared" si="46"/>
        <v>0</v>
      </c>
      <c r="AW21" s="102">
        <f t="shared" si="46"/>
        <v>-203.5119047619047</v>
      </c>
      <c r="AX21" s="103">
        <f t="shared" si="46"/>
        <v>0</v>
      </c>
      <c r="AY21" s="102">
        <f t="shared" si="46"/>
        <v>-199.65571428571423</v>
      </c>
      <c r="AZ21" s="103">
        <f t="shared" si="46"/>
        <v>0</v>
      </c>
      <c r="BA21" s="102">
        <f t="shared" si="46"/>
        <v>-195.78952380952373</v>
      </c>
      <c r="BB21" s="103">
        <f t="shared" si="46"/>
        <v>0</v>
      </c>
      <c r="BC21" s="102">
        <f t="shared" si="46"/>
        <v>-191.93333333333325</v>
      </c>
      <c r="BD21" s="103">
        <f t="shared" si="46"/>
        <v>0</v>
      </c>
      <c r="BE21" s="102">
        <f t="shared" si="46"/>
        <v>-188.05714285714276</v>
      </c>
      <c r="BF21" s="103">
        <f t="shared" si="46"/>
        <v>0</v>
      </c>
      <c r="BG21" s="102">
        <f t="shared" si="46"/>
        <v>-184.18095238095231</v>
      </c>
      <c r="BH21" s="103">
        <f t="shared" si="46"/>
        <v>0</v>
      </c>
      <c r="BI21" s="102">
        <f t="shared" si="46"/>
        <v>-180.2947619047618</v>
      </c>
      <c r="BJ21" s="103">
        <f t="shared" si="46"/>
        <v>0</v>
      </c>
      <c r="BK21" s="102">
        <f t="shared" si="46"/>
        <v>-176.40857142857132</v>
      </c>
      <c r="BL21" s="103">
        <f t="shared" si="46"/>
        <v>0</v>
      </c>
      <c r="BM21" s="102">
        <f t="shared" si="46"/>
        <v>-172.51238095238085</v>
      </c>
      <c r="BN21" s="103">
        <f t="shared" si="46"/>
        <v>0</v>
      </c>
      <c r="BO21" s="102">
        <f t="shared" si="46"/>
        <v>-168.62619047619035</v>
      </c>
      <c r="BP21" s="103">
        <f t="shared" si="46"/>
        <v>0</v>
      </c>
      <c r="BQ21" s="102">
        <f t="shared" si="46"/>
        <v>-164.72999999999988</v>
      </c>
      <c r="BR21" s="103">
        <f t="shared" si="46"/>
        <v>0</v>
      </c>
      <c r="BS21" s="102">
        <f t="shared" si="46"/>
        <v>-160.82380952380942</v>
      </c>
      <c r="BT21" s="103">
        <f t="shared" si="46"/>
        <v>0</v>
      </c>
      <c r="BU21" s="102">
        <f t="shared" si="46"/>
        <v>-156.90761904761894</v>
      </c>
      <c r="BV21" s="103">
        <f t="shared" si="46"/>
        <v>0</v>
      </c>
      <c r="BW21" s="102">
        <f t="shared" si="46"/>
        <v>-153.00142857142845</v>
      </c>
      <c r="BX21" s="103">
        <f t="shared" si="46"/>
        <v>0</v>
      </c>
      <c r="BY21" s="102">
        <f t="shared" ref="BY21:CF21" si="47">BY19+BY20</f>
        <v>-149.09523809523796</v>
      </c>
      <c r="BZ21" s="103">
        <f t="shared" si="47"/>
        <v>0</v>
      </c>
      <c r="CA21" s="102">
        <f t="shared" si="47"/>
        <v>-145.16904761904752</v>
      </c>
      <c r="CB21" s="103">
        <f t="shared" si="47"/>
        <v>0</v>
      </c>
      <c r="CC21" s="102">
        <f t="shared" si="47"/>
        <v>-141.24285714285705</v>
      </c>
      <c r="CD21" s="103">
        <f t="shared" si="47"/>
        <v>0</v>
      </c>
      <c r="CE21" s="102">
        <f t="shared" si="47"/>
        <v>-137.30666666666656</v>
      </c>
      <c r="CF21" s="103">
        <f t="shared" si="47"/>
        <v>0</v>
      </c>
      <c r="CG21" s="104"/>
      <c r="CH21" s="104"/>
    </row>
    <row r="22" spans="1:88" ht="23" customHeight="1">
      <c r="A22" s="593">
        <v>5</v>
      </c>
      <c r="B22" s="69" t="s">
        <v>10</v>
      </c>
      <c r="C22" s="70">
        <f>C17+C21</f>
        <v>-105687</v>
      </c>
      <c r="D22" s="70">
        <f t="shared" ref="D22:E22" si="48">D17+D21</f>
        <v>-32744</v>
      </c>
      <c r="E22" s="70">
        <f t="shared" si="48"/>
        <v>5759</v>
      </c>
      <c r="F22" s="71">
        <f>M22+O22+Q22+S22+U22+W22+Y22+AA22+AC22+AE22+AG22+AI22</f>
        <v>23885.028571428571</v>
      </c>
      <c r="G22" s="72">
        <f>N22+P22+R22+T22+V22+X22+Z22+AB22+AD22+AF22+AH22+AJ22</f>
        <v>58212</v>
      </c>
      <c r="H22" s="71">
        <f>AK22+AM22+AO22+AQ22+AS22+AU22+AW22+AY22+BA22+BC22+BE22+BG22</f>
        <v>20110.469999999998</v>
      </c>
      <c r="I22" s="72">
        <f>AL22+AN22+AP22+AR22+AT22+AV22+AX22+AZ22+BB22+BD22+BF22+BH22</f>
        <v>0</v>
      </c>
      <c r="J22" s="71">
        <f>BI22+BK22+BM22+BO22+BQ22+BS22+BU22+BW22+BY22+CA22+CC22+CE22</f>
        <v>39405.381428571403</v>
      </c>
      <c r="K22" s="72">
        <f>BJ22+BL22+BN22+BP22+BR22+BT22+BV22+BX22+BZ22+CB22+CD22+CF22</f>
        <v>0</v>
      </c>
      <c r="L22" s="73"/>
      <c r="M22" s="71">
        <f>M17+M21</f>
        <v>6469.7883333333339</v>
      </c>
      <c r="N22" s="72">
        <f t="shared" ref="N22:BY22" si="49">N17+N21</f>
        <v>11329</v>
      </c>
      <c r="O22" s="71">
        <f t="shared" si="49"/>
        <v>6471.838333333334</v>
      </c>
      <c r="P22" s="72">
        <f t="shared" si="49"/>
        <v>12321</v>
      </c>
      <c r="Q22" s="71">
        <f t="shared" si="49"/>
        <v>6473.8983333333335</v>
      </c>
      <c r="R22" s="72">
        <f t="shared" si="49"/>
        <v>11667</v>
      </c>
      <c r="S22" s="71">
        <f t="shared" si="49"/>
        <v>6475.9683333333342</v>
      </c>
      <c r="T22" s="72">
        <f t="shared" si="49"/>
        <v>10627</v>
      </c>
      <c r="U22" s="71">
        <f t="shared" si="49"/>
        <v>2372.0483333333332</v>
      </c>
      <c r="V22" s="72">
        <f t="shared" si="49"/>
        <v>12268</v>
      </c>
      <c r="W22" s="71">
        <f t="shared" si="49"/>
        <v>2374.1183333333329</v>
      </c>
      <c r="X22" s="72">
        <f t="shared" si="49"/>
        <v>0</v>
      </c>
      <c r="Y22" s="71">
        <f t="shared" si="49"/>
        <v>2376.188333333333</v>
      </c>
      <c r="Z22" s="72">
        <f t="shared" si="49"/>
        <v>0</v>
      </c>
      <c r="AA22" s="71">
        <f t="shared" si="49"/>
        <v>-11433.398333333334</v>
      </c>
      <c r="AB22" s="72">
        <f t="shared" si="49"/>
        <v>0</v>
      </c>
      <c r="AC22" s="71">
        <f t="shared" si="49"/>
        <v>570.41785714285652</v>
      </c>
      <c r="AD22" s="72">
        <f t="shared" si="49"/>
        <v>0</v>
      </c>
      <c r="AE22" s="71">
        <f t="shared" si="49"/>
        <v>574.23404761904703</v>
      </c>
      <c r="AF22" s="72">
        <f t="shared" si="49"/>
        <v>0</v>
      </c>
      <c r="AG22" s="71">
        <f t="shared" si="49"/>
        <v>578.05023809523755</v>
      </c>
      <c r="AH22" s="72">
        <f t="shared" si="49"/>
        <v>0</v>
      </c>
      <c r="AI22" s="71">
        <f t="shared" si="49"/>
        <v>581.87642857142805</v>
      </c>
      <c r="AJ22" s="72">
        <f t="shared" si="49"/>
        <v>0</v>
      </c>
      <c r="AK22" s="71">
        <f t="shared" si="49"/>
        <v>1654.712619047619</v>
      </c>
      <c r="AL22" s="72">
        <f t="shared" si="49"/>
        <v>0</v>
      </c>
      <c r="AM22" s="71">
        <f t="shared" si="49"/>
        <v>1658.5388095238095</v>
      </c>
      <c r="AN22" s="72">
        <f t="shared" si="49"/>
        <v>0</v>
      </c>
      <c r="AO22" s="71">
        <f t="shared" si="49"/>
        <v>1662.3849999999998</v>
      </c>
      <c r="AP22" s="72">
        <f t="shared" si="49"/>
        <v>0</v>
      </c>
      <c r="AQ22" s="71">
        <f t="shared" si="49"/>
        <v>1666.2211904761903</v>
      </c>
      <c r="AR22" s="72">
        <f t="shared" si="49"/>
        <v>0</v>
      </c>
      <c r="AS22" s="71">
        <f t="shared" si="49"/>
        <v>1670.067380952381</v>
      </c>
      <c r="AT22" s="72">
        <f t="shared" si="49"/>
        <v>0</v>
      </c>
      <c r="AU22" s="71">
        <f t="shared" si="49"/>
        <v>1673.9235714285714</v>
      </c>
      <c r="AV22" s="72">
        <f t="shared" si="49"/>
        <v>0</v>
      </c>
      <c r="AW22" s="71">
        <f t="shared" si="49"/>
        <v>1677.7797619047619</v>
      </c>
      <c r="AX22" s="72">
        <f t="shared" si="49"/>
        <v>0</v>
      </c>
      <c r="AY22" s="71">
        <f t="shared" si="49"/>
        <v>1681.6359523809524</v>
      </c>
      <c r="AZ22" s="72">
        <f t="shared" si="49"/>
        <v>0</v>
      </c>
      <c r="BA22" s="71">
        <f t="shared" si="49"/>
        <v>1685.5021428571429</v>
      </c>
      <c r="BB22" s="72">
        <f t="shared" si="49"/>
        <v>0</v>
      </c>
      <c r="BC22" s="71">
        <f t="shared" si="49"/>
        <v>1689.3583333333333</v>
      </c>
      <c r="BD22" s="72">
        <f t="shared" si="49"/>
        <v>0</v>
      </c>
      <c r="BE22" s="71">
        <f t="shared" si="49"/>
        <v>1693.2345238095238</v>
      </c>
      <c r="BF22" s="72">
        <f t="shared" si="49"/>
        <v>0</v>
      </c>
      <c r="BG22" s="71">
        <f t="shared" si="49"/>
        <v>1697.1107142857143</v>
      </c>
      <c r="BH22" s="72">
        <f t="shared" si="49"/>
        <v>0</v>
      </c>
      <c r="BI22" s="71">
        <f t="shared" si="49"/>
        <v>3262.3302380952368</v>
      </c>
      <c r="BJ22" s="72">
        <f t="shared" si="49"/>
        <v>0</v>
      </c>
      <c r="BK22" s="71">
        <f t="shared" si="49"/>
        <v>3266.2164285714275</v>
      </c>
      <c r="BL22" s="72">
        <f t="shared" si="49"/>
        <v>0</v>
      </c>
      <c r="BM22" s="71">
        <f t="shared" si="49"/>
        <v>3270.112619047618</v>
      </c>
      <c r="BN22" s="72">
        <f t="shared" si="49"/>
        <v>0</v>
      </c>
      <c r="BO22" s="71">
        <f t="shared" si="49"/>
        <v>3273.9988095238082</v>
      </c>
      <c r="BP22" s="72">
        <f t="shared" si="49"/>
        <v>0</v>
      </c>
      <c r="BQ22" s="71">
        <f t="shared" si="49"/>
        <v>3277.8949999999986</v>
      </c>
      <c r="BR22" s="72">
        <f t="shared" si="49"/>
        <v>0</v>
      </c>
      <c r="BS22" s="71">
        <f t="shared" si="49"/>
        <v>3281.8011904761893</v>
      </c>
      <c r="BT22" s="72">
        <f t="shared" si="49"/>
        <v>0</v>
      </c>
      <c r="BU22" s="71">
        <f t="shared" si="49"/>
        <v>3285.7173809523797</v>
      </c>
      <c r="BV22" s="72">
        <f t="shared" si="49"/>
        <v>0</v>
      </c>
      <c r="BW22" s="71">
        <f t="shared" si="49"/>
        <v>3289.6235714285704</v>
      </c>
      <c r="BX22" s="72">
        <f t="shared" si="49"/>
        <v>0</v>
      </c>
      <c r="BY22" s="71">
        <f t="shared" si="49"/>
        <v>3293.5297619047606</v>
      </c>
      <c r="BZ22" s="72">
        <f t="shared" ref="BZ22:CF22" si="50">BZ17+BZ21</f>
        <v>0</v>
      </c>
      <c r="CA22" s="71">
        <f t="shared" si="50"/>
        <v>3297.4559523809512</v>
      </c>
      <c r="CB22" s="72">
        <f t="shared" si="50"/>
        <v>0</v>
      </c>
      <c r="CC22" s="71">
        <f t="shared" si="50"/>
        <v>3301.3821428571414</v>
      </c>
      <c r="CD22" s="72">
        <f t="shared" si="50"/>
        <v>0</v>
      </c>
      <c r="CE22" s="71">
        <f t="shared" si="50"/>
        <v>3305.3183333333322</v>
      </c>
      <c r="CF22" s="72">
        <f t="shared" si="50"/>
        <v>0</v>
      </c>
      <c r="CG22" s="74"/>
      <c r="CH22" s="74"/>
      <c r="CI22" s="3"/>
      <c r="CJ22" s="3"/>
    </row>
    <row r="23" spans="1:88" s="20" customFormat="1" ht="23" customHeight="1">
      <c r="A23" s="594"/>
      <c r="B23" s="75" t="s">
        <v>51</v>
      </c>
      <c r="C23" s="76">
        <f>IFERROR(C22/C$3,"-")</f>
        <v>-5.0466526597268651</v>
      </c>
      <c r="D23" s="76">
        <f t="shared" ref="D23:K23" si="51">IFERROR(D22/D$3,"-")</f>
        <v>-0.47674791066072625</v>
      </c>
      <c r="E23" s="76">
        <f t="shared" si="51"/>
        <v>5.5116904495296062E-2</v>
      </c>
      <c r="F23" s="77">
        <f t="shared" si="51"/>
        <v>0.13869952192087762</v>
      </c>
      <c r="G23" s="78">
        <f t="shared" si="51"/>
        <v>1</v>
      </c>
      <c r="H23" s="77">
        <f t="shared" si="51"/>
        <v>0.10055235</v>
      </c>
      <c r="I23" s="78" t="str">
        <f t="shared" si="51"/>
        <v>-</v>
      </c>
      <c r="J23" s="77">
        <f t="shared" si="51"/>
        <v>0.17911537012987</v>
      </c>
      <c r="K23" s="78" t="str">
        <f t="shared" si="51"/>
        <v>-</v>
      </c>
      <c r="L23" s="79"/>
      <c r="M23" s="77">
        <f t="shared" ref="M23:BX23" si="52">IFERROR(M22/M$3,"-")</f>
        <v>0.45083800310091926</v>
      </c>
      <c r="N23" s="78">
        <f t="shared" si="52"/>
        <v>1</v>
      </c>
      <c r="O23" s="77">
        <f t="shared" si="52"/>
        <v>0.45098085443681152</v>
      </c>
      <c r="P23" s="78">
        <f t="shared" si="52"/>
        <v>1</v>
      </c>
      <c r="Q23" s="77">
        <f t="shared" si="52"/>
        <v>0.45112440260848863</v>
      </c>
      <c r="R23" s="78">
        <f t="shared" si="52"/>
        <v>1</v>
      </c>
      <c r="S23" s="77">
        <f t="shared" si="52"/>
        <v>0.45126864761595059</v>
      </c>
      <c r="T23" s="78">
        <f t="shared" si="52"/>
        <v>1</v>
      </c>
      <c r="U23" s="77">
        <f t="shared" si="52"/>
        <v>0.16529281620375477</v>
      </c>
      <c r="V23" s="78">
        <f t="shared" si="52"/>
        <v>1</v>
      </c>
      <c r="W23" s="77">
        <f t="shared" si="52"/>
        <v>0.16543706121121671</v>
      </c>
      <c r="X23" s="78" t="str">
        <f t="shared" si="52"/>
        <v>-</v>
      </c>
      <c r="Y23" s="77">
        <f t="shared" si="52"/>
        <v>0.16558130621867867</v>
      </c>
      <c r="Z23" s="78" t="str">
        <f t="shared" si="52"/>
        <v>-</v>
      </c>
      <c r="AA23" s="77">
        <f t="shared" si="52"/>
        <v>-0.79672011010005406</v>
      </c>
      <c r="AB23" s="78" t="str">
        <f t="shared" si="52"/>
        <v>-</v>
      </c>
      <c r="AC23" s="77">
        <f t="shared" si="52"/>
        <v>3.9748757516908595E-2</v>
      </c>
      <c r="AD23" s="78" t="str">
        <f t="shared" si="52"/>
        <v>-</v>
      </c>
      <c r="AE23" s="77">
        <f t="shared" si="52"/>
        <v>4.0014683325466233E-2</v>
      </c>
      <c r="AF23" s="78" t="str">
        <f t="shared" si="52"/>
        <v>-</v>
      </c>
      <c r="AG23" s="77">
        <f t="shared" si="52"/>
        <v>4.0280609134023877E-2</v>
      </c>
      <c r="AH23" s="78" t="str">
        <f t="shared" si="52"/>
        <v>-</v>
      </c>
      <c r="AI23" s="77">
        <f t="shared" si="52"/>
        <v>4.054723177836636E-2</v>
      </c>
      <c r="AJ23" s="78" t="str">
        <f t="shared" si="52"/>
        <v>-</v>
      </c>
      <c r="AK23" s="77">
        <f t="shared" si="52"/>
        <v>9.9282757142857128E-2</v>
      </c>
      <c r="AL23" s="78" t="str">
        <f t="shared" si="52"/>
        <v>-</v>
      </c>
      <c r="AM23" s="77">
        <f t="shared" si="52"/>
        <v>9.9512328571428568E-2</v>
      </c>
      <c r="AN23" s="78" t="str">
        <f t="shared" si="52"/>
        <v>-</v>
      </c>
      <c r="AO23" s="77">
        <f t="shared" si="52"/>
        <v>9.9743099999999973E-2</v>
      </c>
      <c r="AP23" s="78" t="str">
        <f t="shared" si="52"/>
        <v>-</v>
      </c>
      <c r="AQ23" s="77">
        <f t="shared" si="52"/>
        <v>9.9973271428571403E-2</v>
      </c>
      <c r="AR23" s="78" t="str">
        <f t="shared" si="52"/>
        <v>-</v>
      </c>
      <c r="AS23" s="77">
        <f t="shared" si="52"/>
        <v>0.10020404285714285</v>
      </c>
      <c r="AT23" s="78" t="str">
        <f t="shared" si="52"/>
        <v>-</v>
      </c>
      <c r="AU23" s="77">
        <f t="shared" si="52"/>
        <v>0.10043541428571429</v>
      </c>
      <c r="AV23" s="78" t="str">
        <f t="shared" si="52"/>
        <v>-</v>
      </c>
      <c r="AW23" s="77">
        <f t="shared" si="52"/>
        <v>0.10066678571428571</v>
      </c>
      <c r="AX23" s="78" t="str">
        <f t="shared" si="52"/>
        <v>-</v>
      </c>
      <c r="AY23" s="77">
        <f t="shared" si="52"/>
        <v>0.10089815714285713</v>
      </c>
      <c r="AZ23" s="78" t="str">
        <f t="shared" si="52"/>
        <v>-</v>
      </c>
      <c r="BA23" s="77">
        <f t="shared" si="52"/>
        <v>0.10113012857142857</v>
      </c>
      <c r="BB23" s="78" t="str">
        <f t="shared" si="52"/>
        <v>-</v>
      </c>
      <c r="BC23" s="77">
        <f t="shared" si="52"/>
        <v>0.10136149999999999</v>
      </c>
      <c r="BD23" s="78" t="str">
        <f t="shared" si="52"/>
        <v>-</v>
      </c>
      <c r="BE23" s="77">
        <f t="shared" si="52"/>
        <v>0.10159407142857142</v>
      </c>
      <c r="BF23" s="78" t="str">
        <f t="shared" si="52"/>
        <v>-</v>
      </c>
      <c r="BG23" s="77">
        <f t="shared" si="52"/>
        <v>0.10182664285714285</v>
      </c>
      <c r="BH23" s="78" t="str">
        <f t="shared" si="52"/>
        <v>-</v>
      </c>
      <c r="BI23" s="77">
        <f t="shared" si="52"/>
        <v>0.17794528571428567</v>
      </c>
      <c r="BJ23" s="78" t="str">
        <f t="shared" si="52"/>
        <v>-</v>
      </c>
      <c r="BK23" s="77">
        <f t="shared" si="52"/>
        <v>0.1781572597402597</v>
      </c>
      <c r="BL23" s="78" t="str">
        <f t="shared" si="52"/>
        <v>-</v>
      </c>
      <c r="BM23" s="77">
        <f t="shared" si="52"/>
        <v>0.17836977922077918</v>
      </c>
      <c r="BN23" s="78" t="str">
        <f t="shared" si="52"/>
        <v>-</v>
      </c>
      <c r="BO23" s="77">
        <f t="shared" si="52"/>
        <v>0.17858175324675318</v>
      </c>
      <c r="BP23" s="78" t="str">
        <f t="shared" si="52"/>
        <v>-</v>
      </c>
      <c r="BQ23" s="77">
        <f t="shared" si="52"/>
        <v>0.17879427272727266</v>
      </c>
      <c r="BR23" s="78" t="str">
        <f t="shared" si="52"/>
        <v>-</v>
      </c>
      <c r="BS23" s="77">
        <f t="shared" si="52"/>
        <v>0.17900733766233762</v>
      </c>
      <c r="BT23" s="78" t="str">
        <f t="shared" si="52"/>
        <v>-</v>
      </c>
      <c r="BU23" s="77">
        <f t="shared" si="52"/>
        <v>0.17922094805194799</v>
      </c>
      <c r="BV23" s="78" t="str">
        <f t="shared" si="52"/>
        <v>-</v>
      </c>
      <c r="BW23" s="77">
        <f t="shared" si="52"/>
        <v>0.17943401298701295</v>
      </c>
      <c r="BX23" s="78" t="str">
        <f t="shared" si="52"/>
        <v>-</v>
      </c>
      <c r="BY23" s="77">
        <f t="shared" ref="BY23:CF23" si="53">IFERROR(BY22/BY$3,"-")</f>
        <v>0.17964707792207785</v>
      </c>
      <c r="BZ23" s="78" t="str">
        <f t="shared" si="53"/>
        <v>-</v>
      </c>
      <c r="CA23" s="77">
        <f t="shared" si="53"/>
        <v>0.17986123376623372</v>
      </c>
      <c r="CB23" s="78" t="str">
        <f t="shared" si="53"/>
        <v>-</v>
      </c>
      <c r="CC23" s="77">
        <f t="shared" si="53"/>
        <v>0.18007538961038955</v>
      </c>
      <c r="CD23" s="78" t="str">
        <f t="shared" si="53"/>
        <v>-</v>
      </c>
      <c r="CE23" s="77">
        <f t="shared" si="53"/>
        <v>0.18029009090909087</v>
      </c>
      <c r="CF23" s="78" t="str">
        <f t="shared" si="53"/>
        <v>-</v>
      </c>
      <c r="CG23" s="80"/>
      <c r="CH23" s="92"/>
    </row>
    <row r="24" spans="1:88" ht="23" customHeight="1" outlineLevel="1">
      <c r="B24" s="105" t="s">
        <v>15</v>
      </c>
      <c r="C24" s="82">
        <f>'Produits &amp; Charges Khépri Santé'!D225</f>
        <v>0</v>
      </c>
      <c r="D24" s="82">
        <f>'Produits &amp; Charges Khépri Santé'!E225</f>
        <v>133547</v>
      </c>
      <c r="E24" s="82">
        <f>'Produits &amp; Charges Khépri Santé'!F225</f>
        <v>0</v>
      </c>
      <c r="F24" s="84">
        <f>M24+O24+Q24+S24+U24+W24+Y24+AA24+AC24+AE24+AG24+AI24</f>
        <v>0</v>
      </c>
      <c r="G24" s="85">
        <f>N24+P24+R24+T24+V24+X24+Z24+AB24+AD24+AF24+AH24+AJ24</f>
        <v>0</v>
      </c>
      <c r="H24" s="84">
        <f>AK24+AM24+AO24+AQ24+AS24+AU24+AW24+AY24+BA24+BC24+BE24+BG24</f>
        <v>0</v>
      </c>
      <c r="I24" s="85">
        <f>AL24+AN24+AP24+AR24+AT24+AV24+AX24+AZ24+BB24+BD24+BF24+BH24</f>
        <v>0</v>
      </c>
      <c r="J24" s="84">
        <f>BI24+BK24+BM24+BO24+BQ24+BS24+BU24+BW24+BY24+CA24+CC24+CE24</f>
        <v>0</v>
      </c>
      <c r="K24" s="85">
        <f>BJ24+BL24+BN24+BP24+BR24+BT24+BV24+BX24+BZ24+CB24+CD24+CF24</f>
        <v>0</v>
      </c>
      <c r="L24" s="83"/>
      <c r="M24" s="84">
        <f>'Produits &amp; Charges Khépri Santé'!N225</f>
        <v>0</v>
      </c>
      <c r="N24" s="85">
        <f>'Produits &amp; Charges Khépri Santé'!O225</f>
        <v>0</v>
      </c>
      <c r="O24" s="84">
        <f>'Produits &amp; Charges Khépri Santé'!P225</f>
        <v>0</v>
      </c>
      <c r="P24" s="85">
        <f>'Produits &amp; Charges Khépri Santé'!Q225</f>
        <v>0</v>
      </c>
      <c r="Q24" s="84">
        <f>'Produits &amp; Charges Khépri Santé'!R225</f>
        <v>0</v>
      </c>
      <c r="R24" s="85">
        <f>'Produits &amp; Charges Khépri Santé'!S225</f>
        <v>0</v>
      </c>
      <c r="S24" s="84">
        <f>'Produits &amp; Charges Khépri Santé'!T225</f>
        <v>0</v>
      </c>
      <c r="T24" s="85">
        <f>'Produits &amp; Charges Khépri Santé'!U225</f>
        <v>0</v>
      </c>
      <c r="U24" s="84">
        <f>'Produits &amp; Charges Khépri Santé'!V225</f>
        <v>0</v>
      </c>
      <c r="V24" s="85">
        <f>'Produits &amp; Charges Khépri Santé'!W225</f>
        <v>0</v>
      </c>
      <c r="W24" s="84">
        <f>'Produits &amp; Charges Khépri Santé'!X225</f>
        <v>0</v>
      </c>
      <c r="X24" s="85">
        <f>'Produits &amp; Charges Khépri Santé'!Y225</f>
        <v>0</v>
      </c>
      <c r="Y24" s="84">
        <f>'Produits &amp; Charges Khépri Santé'!Z225</f>
        <v>0</v>
      </c>
      <c r="Z24" s="85">
        <f>'Produits &amp; Charges Khépri Santé'!AA225</f>
        <v>0</v>
      </c>
      <c r="AA24" s="84">
        <f>'Produits &amp; Charges Khépri Santé'!AB225</f>
        <v>0</v>
      </c>
      <c r="AB24" s="85">
        <f>'Produits &amp; Charges Khépri Santé'!AC225</f>
        <v>0</v>
      </c>
      <c r="AC24" s="84">
        <f>'Produits &amp; Charges Khépri Santé'!AD225</f>
        <v>0</v>
      </c>
      <c r="AD24" s="85">
        <f>'Produits &amp; Charges Khépri Santé'!AE225</f>
        <v>0</v>
      </c>
      <c r="AE24" s="84">
        <f>'Produits &amp; Charges Khépri Santé'!AF225</f>
        <v>0</v>
      </c>
      <c r="AF24" s="85">
        <f>'Produits &amp; Charges Khépri Santé'!AG225</f>
        <v>0</v>
      </c>
      <c r="AG24" s="84">
        <f>'Produits &amp; Charges Khépri Santé'!AH225</f>
        <v>0</v>
      </c>
      <c r="AH24" s="85">
        <f>'Produits &amp; Charges Khépri Santé'!AI225</f>
        <v>0</v>
      </c>
      <c r="AI24" s="84">
        <f>'Produits &amp; Charges Khépri Santé'!AJ225</f>
        <v>0</v>
      </c>
      <c r="AJ24" s="85">
        <f>'Produits &amp; Charges Khépri Santé'!AK225</f>
        <v>0</v>
      </c>
      <c r="AK24" s="84">
        <f>'Produits &amp; Charges Khépri Santé'!AL225</f>
        <v>0</v>
      </c>
      <c r="AL24" s="85">
        <f>'Produits &amp; Charges Khépri Santé'!AM225</f>
        <v>0</v>
      </c>
      <c r="AM24" s="84">
        <f>'Produits &amp; Charges Khépri Santé'!AN225</f>
        <v>0</v>
      </c>
      <c r="AN24" s="85">
        <f>'Produits &amp; Charges Khépri Santé'!AO225</f>
        <v>0</v>
      </c>
      <c r="AO24" s="84">
        <f>'Produits &amp; Charges Khépri Santé'!AP225</f>
        <v>0</v>
      </c>
      <c r="AP24" s="85">
        <f>'Produits &amp; Charges Khépri Santé'!AQ225</f>
        <v>0</v>
      </c>
      <c r="AQ24" s="84">
        <f>'Produits &amp; Charges Khépri Santé'!AR225</f>
        <v>0</v>
      </c>
      <c r="AR24" s="85">
        <f>'Produits &amp; Charges Khépri Santé'!AS225</f>
        <v>0</v>
      </c>
      <c r="AS24" s="84">
        <f>'Produits &amp; Charges Khépri Santé'!AT225</f>
        <v>0</v>
      </c>
      <c r="AT24" s="85">
        <f>'Produits &amp; Charges Khépri Santé'!AU225</f>
        <v>0</v>
      </c>
      <c r="AU24" s="84">
        <f>'Produits &amp; Charges Khépri Santé'!AV225</f>
        <v>0</v>
      </c>
      <c r="AV24" s="85">
        <f>'Produits &amp; Charges Khépri Santé'!AW225</f>
        <v>0</v>
      </c>
      <c r="AW24" s="84">
        <f>'Produits &amp; Charges Khépri Santé'!AX225</f>
        <v>0</v>
      </c>
      <c r="AX24" s="85">
        <f>'Produits &amp; Charges Khépri Santé'!AY225</f>
        <v>0</v>
      </c>
      <c r="AY24" s="84">
        <f>'Produits &amp; Charges Khépri Santé'!AZ225</f>
        <v>0</v>
      </c>
      <c r="AZ24" s="85">
        <f>'Produits &amp; Charges Khépri Santé'!BA225</f>
        <v>0</v>
      </c>
      <c r="BA24" s="84">
        <f>'Produits &amp; Charges Khépri Santé'!BB225</f>
        <v>0</v>
      </c>
      <c r="BB24" s="85">
        <f>'Produits &amp; Charges Khépri Santé'!BC225</f>
        <v>0</v>
      </c>
      <c r="BC24" s="84">
        <f>'Produits &amp; Charges Khépri Santé'!BD225</f>
        <v>0</v>
      </c>
      <c r="BD24" s="85">
        <f>'Produits &amp; Charges Khépri Santé'!BE225</f>
        <v>0</v>
      </c>
      <c r="BE24" s="84">
        <f>'Produits &amp; Charges Khépri Santé'!BF225</f>
        <v>0</v>
      </c>
      <c r="BF24" s="85">
        <f>'Produits &amp; Charges Khépri Santé'!BG225</f>
        <v>0</v>
      </c>
      <c r="BG24" s="84">
        <f>'Produits &amp; Charges Khépri Santé'!BH225</f>
        <v>0</v>
      </c>
      <c r="BH24" s="85">
        <f>'Produits &amp; Charges Khépri Santé'!BI225</f>
        <v>0</v>
      </c>
      <c r="BI24" s="84">
        <f>'Produits &amp; Charges Khépri Santé'!BJ225</f>
        <v>0</v>
      </c>
      <c r="BJ24" s="85">
        <f>'Produits &amp; Charges Khépri Santé'!BK225</f>
        <v>0</v>
      </c>
      <c r="BK24" s="84">
        <f>'Produits &amp; Charges Khépri Santé'!BL225</f>
        <v>0</v>
      </c>
      <c r="BL24" s="85">
        <f>'Produits &amp; Charges Khépri Santé'!BM225</f>
        <v>0</v>
      </c>
      <c r="BM24" s="84">
        <f>'Produits &amp; Charges Khépri Santé'!BN225</f>
        <v>0</v>
      </c>
      <c r="BN24" s="85">
        <f>'Produits &amp; Charges Khépri Santé'!BO225</f>
        <v>0</v>
      </c>
      <c r="BO24" s="84">
        <f>'Produits &amp; Charges Khépri Santé'!BP225</f>
        <v>0</v>
      </c>
      <c r="BP24" s="85">
        <f>'Produits &amp; Charges Khépri Santé'!BQ225</f>
        <v>0</v>
      </c>
      <c r="BQ24" s="84">
        <f>'Produits &amp; Charges Khépri Santé'!BR225</f>
        <v>0</v>
      </c>
      <c r="BR24" s="85">
        <f>'Produits &amp; Charges Khépri Santé'!BS225</f>
        <v>0</v>
      </c>
      <c r="BS24" s="84">
        <f>'Produits &amp; Charges Khépri Santé'!BT225</f>
        <v>0</v>
      </c>
      <c r="BT24" s="85">
        <f>'Produits &amp; Charges Khépri Santé'!BU225</f>
        <v>0</v>
      </c>
      <c r="BU24" s="84">
        <f>'Produits &amp; Charges Khépri Santé'!BV225</f>
        <v>0</v>
      </c>
      <c r="BV24" s="85">
        <f>'Produits &amp; Charges Khépri Santé'!BW225</f>
        <v>0</v>
      </c>
      <c r="BW24" s="84">
        <f>'Produits &amp; Charges Khépri Santé'!BX225</f>
        <v>0</v>
      </c>
      <c r="BX24" s="85">
        <f>'Produits &amp; Charges Khépri Santé'!BY225</f>
        <v>0</v>
      </c>
      <c r="BY24" s="84">
        <f>'Produits &amp; Charges Khépri Santé'!BZ225</f>
        <v>0</v>
      </c>
      <c r="BZ24" s="85">
        <f>'Produits &amp; Charges Khépri Santé'!CA225</f>
        <v>0</v>
      </c>
      <c r="CA24" s="84">
        <f>'Produits &amp; Charges Khépri Santé'!CB225</f>
        <v>0</v>
      </c>
      <c r="CB24" s="85">
        <f>'Produits &amp; Charges Khépri Santé'!CC225</f>
        <v>0</v>
      </c>
      <c r="CC24" s="84">
        <f>'Produits &amp; Charges Khépri Santé'!CD225</f>
        <v>0</v>
      </c>
      <c r="CD24" s="85">
        <f>'Produits &amp; Charges Khépri Santé'!CE225</f>
        <v>0</v>
      </c>
      <c r="CE24" s="84">
        <f>'Produits &amp; Charges Khépri Santé'!CF225</f>
        <v>0</v>
      </c>
      <c r="CF24" s="85">
        <f>'Produits &amp; Charges Khépri Santé'!CG225</f>
        <v>0</v>
      </c>
      <c r="CG24" s="74"/>
      <c r="CH24" s="74"/>
      <c r="CI24" s="3"/>
      <c r="CJ24" s="3"/>
    </row>
    <row r="25" spans="1:88" ht="23" customHeight="1" outlineLevel="1">
      <c r="B25" s="105" t="s">
        <v>6</v>
      </c>
      <c r="C25" s="82">
        <f>-'Produits &amp; Charges Khépri Santé'!D235</f>
        <v>0</v>
      </c>
      <c r="D25" s="82">
        <f>-'Produits &amp; Charges Khépri Santé'!E235</f>
        <v>-113</v>
      </c>
      <c r="E25" s="82">
        <f>-'Produits &amp; Charges Khépri Santé'!F235</f>
        <v>-916</v>
      </c>
      <c r="F25" s="84">
        <f>M25+O25+Q25+S25+U25+W25+Y25+AA25+AC25+AE25+AG25+AI25</f>
        <v>0</v>
      </c>
      <c r="G25" s="85">
        <f>N25+P25+R25+T25+V25+X25+Z25+AB25+AD25+AF25+AH25+AJ25</f>
        <v>0</v>
      </c>
      <c r="H25" s="84">
        <f>AK25+AM25+AO25+AQ25+AS25+AU25+AW25+AY25+BA25+BC25+BE25+BG25</f>
        <v>0</v>
      </c>
      <c r="I25" s="85">
        <f>AL25+AN25+AP25+AR25+AT25+AV25+AX25+AZ25+BB25+BD25+BF25+BH25</f>
        <v>0</v>
      </c>
      <c r="J25" s="84">
        <f>BI25+BK25+BM25+BO25+BQ25+BS25+BU25+BW25+BY25+CA25+CC25+CE25</f>
        <v>0</v>
      </c>
      <c r="K25" s="85">
        <f>BJ25+BL25+BN25+BP25+BR25+BT25+BV25+BX25+BZ25+CB25+CD25+CF25</f>
        <v>0</v>
      </c>
      <c r="L25" s="83"/>
      <c r="M25" s="84">
        <f>-'Produits &amp; Charges Khépri Santé'!N235</f>
        <v>0</v>
      </c>
      <c r="N25" s="85">
        <f>-'Produits &amp; Charges Khépri Santé'!O235</f>
        <v>0</v>
      </c>
      <c r="O25" s="84">
        <f>-'Produits &amp; Charges Khépri Santé'!P235</f>
        <v>0</v>
      </c>
      <c r="P25" s="85">
        <f>-'Produits &amp; Charges Khépri Santé'!Q235</f>
        <v>0</v>
      </c>
      <c r="Q25" s="84">
        <f>-'Produits &amp; Charges Khépri Santé'!R235</f>
        <v>0</v>
      </c>
      <c r="R25" s="85">
        <f>-'Produits &amp; Charges Khépri Santé'!S235</f>
        <v>0</v>
      </c>
      <c r="S25" s="84">
        <f>-'Produits &amp; Charges Khépri Santé'!T235</f>
        <v>0</v>
      </c>
      <c r="T25" s="85">
        <f>-'Produits &amp; Charges Khépri Santé'!U235</f>
        <v>0</v>
      </c>
      <c r="U25" s="84">
        <f>-'Produits &amp; Charges Khépri Santé'!V235</f>
        <v>0</v>
      </c>
      <c r="V25" s="85">
        <f>-'Produits &amp; Charges Khépri Santé'!W235</f>
        <v>0</v>
      </c>
      <c r="W25" s="84">
        <f>-'Produits &amp; Charges Khépri Santé'!X235</f>
        <v>0</v>
      </c>
      <c r="X25" s="85">
        <f>-'Produits &amp; Charges Khépri Santé'!Y235</f>
        <v>0</v>
      </c>
      <c r="Y25" s="84">
        <f>-'Produits &amp; Charges Khépri Santé'!Z235</f>
        <v>0</v>
      </c>
      <c r="Z25" s="85">
        <f>-'Produits &amp; Charges Khépri Santé'!AA235</f>
        <v>0</v>
      </c>
      <c r="AA25" s="84">
        <f>-'Produits &amp; Charges Khépri Santé'!AB235</f>
        <v>0</v>
      </c>
      <c r="AB25" s="85">
        <f>-'Produits &amp; Charges Khépri Santé'!AC235</f>
        <v>0</v>
      </c>
      <c r="AC25" s="84">
        <f>-'Produits &amp; Charges Khépri Santé'!AD235</f>
        <v>0</v>
      </c>
      <c r="AD25" s="85">
        <f>-'Produits &amp; Charges Khépri Santé'!AE235</f>
        <v>0</v>
      </c>
      <c r="AE25" s="84">
        <f>-'Produits &amp; Charges Khépri Santé'!AF235</f>
        <v>0</v>
      </c>
      <c r="AF25" s="85">
        <f>-'Produits &amp; Charges Khépri Santé'!AG235</f>
        <v>0</v>
      </c>
      <c r="AG25" s="84">
        <f>-'Produits &amp; Charges Khépri Santé'!AH235</f>
        <v>0</v>
      </c>
      <c r="AH25" s="85">
        <f>-'Produits &amp; Charges Khépri Santé'!AI235</f>
        <v>0</v>
      </c>
      <c r="AI25" s="84">
        <f>-'Produits &amp; Charges Khépri Santé'!AJ235</f>
        <v>0</v>
      </c>
      <c r="AJ25" s="85">
        <f>-'Produits &amp; Charges Khépri Santé'!AK235</f>
        <v>0</v>
      </c>
      <c r="AK25" s="84">
        <f>-'Produits &amp; Charges Khépri Santé'!AL235</f>
        <v>0</v>
      </c>
      <c r="AL25" s="85">
        <f>-'Produits &amp; Charges Khépri Santé'!AM235</f>
        <v>0</v>
      </c>
      <c r="AM25" s="84">
        <f>-'Produits &amp; Charges Khépri Santé'!AN235</f>
        <v>0</v>
      </c>
      <c r="AN25" s="85">
        <f>-'Produits &amp; Charges Khépri Santé'!AO235</f>
        <v>0</v>
      </c>
      <c r="AO25" s="84">
        <f>-'Produits &amp; Charges Khépri Santé'!AP235</f>
        <v>0</v>
      </c>
      <c r="AP25" s="85">
        <f>-'Produits &amp; Charges Khépri Santé'!AQ235</f>
        <v>0</v>
      </c>
      <c r="AQ25" s="84">
        <f>-'Produits &amp; Charges Khépri Santé'!AR235</f>
        <v>0</v>
      </c>
      <c r="AR25" s="85">
        <f>-'Produits &amp; Charges Khépri Santé'!AS235</f>
        <v>0</v>
      </c>
      <c r="AS25" s="84">
        <f>-'Produits &amp; Charges Khépri Santé'!AT235</f>
        <v>0</v>
      </c>
      <c r="AT25" s="85">
        <f>-'Produits &amp; Charges Khépri Santé'!AU235</f>
        <v>0</v>
      </c>
      <c r="AU25" s="84">
        <f>-'Produits &amp; Charges Khépri Santé'!AV235</f>
        <v>0</v>
      </c>
      <c r="AV25" s="85">
        <f>-'Produits &amp; Charges Khépri Santé'!AW235</f>
        <v>0</v>
      </c>
      <c r="AW25" s="84">
        <f>-'Produits &amp; Charges Khépri Santé'!AX235</f>
        <v>0</v>
      </c>
      <c r="AX25" s="85">
        <f>-'Produits &amp; Charges Khépri Santé'!AY235</f>
        <v>0</v>
      </c>
      <c r="AY25" s="84">
        <f>-'Produits &amp; Charges Khépri Santé'!AZ235</f>
        <v>0</v>
      </c>
      <c r="AZ25" s="85">
        <f>-'Produits &amp; Charges Khépri Santé'!BA235</f>
        <v>0</v>
      </c>
      <c r="BA25" s="84">
        <f>-'Produits &amp; Charges Khépri Santé'!BB235</f>
        <v>0</v>
      </c>
      <c r="BB25" s="85">
        <f>-'Produits &amp; Charges Khépri Santé'!BC235</f>
        <v>0</v>
      </c>
      <c r="BC25" s="84">
        <f>-'Produits &amp; Charges Khépri Santé'!BD235</f>
        <v>0</v>
      </c>
      <c r="BD25" s="85">
        <f>-'Produits &amp; Charges Khépri Santé'!BE235</f>
        <v>0</v>
      </c>
      <c r="BE25" s="84">
        <f>-'Produits &amp; Charges Khépri Santé'!BF235</f>
        <v>0</v>
      </c>
      <c r="BF25" s="85">
        <f>-'Produits &amp; Charges Khépri Santé'!BG235</f>
        <v>0</v>
      </c>
      <c r="BG25" s="84">
        <f>-'Produits &amp; Charges Khépri Santé'!BH235</f>
        <v>0</v>
      </c>
      <c r="BH25" s="85">
        <f>-'Produits &amp; Charges Khépri Santé'!BI235</f>
        <v>0</v>
      </c>
      <c r="BI25" s="84">
        <f>-'Produits &amp; Charges Khépri Santé'!BJ235</f>
        <v>0</v>
      </c>
      <c r="BJ25" s="85">
        <f>-'Produits &amp; Charges Khépri Santé'!BK235</f>
        <v>0</v>
      </c>
      <c r="BK25" s="84">
        <f>-'Produits &amp; Charges Khépri Santé'!BL235</f>
        <v>0</v>
      </c>
      <c r="BL25" s="85">
        <f>-'Produits &amp; Charges Khépri Santé'!BM235</f>
        <v>0</v>
      </c>
      <c r="BM25" s="84">
        <f>-'Produits &amp; Charges Khépri Santé'!BN235</f>
        <v>0</v>
      </c>
      <c r="BN25" s="85">
        <f>-'Produits &amp; Charges Khépri Santé'!BO235</f>
        <v>0</v>
      </c>
      <c r="BO25" s="84">
        <f>-'Produits &amp; Charges Khépri Santé'!BP235</f>
        <v>0</v>
      </c>
      <c r="BP25" s="85">
        <f>-'Produits &amp; Charges Khépri Santé'!BQ235</f>
        <v>0</v>
      </c>
      <c r="BQ25" s="84">
        <f>-'Produits &amp; Charges Khépri Santé'!BR235</f>
        <v>0</v>
      </c>
      <c r="BR25" s="85">
        <f>-'Produits &amp; Charges Khépri Santé'!BS235</f>
        <v>0</v>
      </c>
      <c r="BS25" s="84">
        <f>-'Produits &amp; Charges Khépri Santé'!BT235</f>
        <v>0</v>
      </c>
      <c r="BT25" s="85">
        <f>-'Produits &amp; Charges Khépri Santé'!BU235</f>
        <v>0</v>
      </c>
      <c r="BU25" s="84">
        <f>-'Produits &amp; Charges Khépri Santé'!BV235</f>
        <v>0</v>
      </c>
      <c r="BV25" s="85">
        <f>-'Produits &amp; Charges Khépri Santé'!BW235</f>
        <v>0</v>
      </c>
      <c r="BW25" s="84">
        <f>-'Produits &amp; Charges Khépri Santé'!BX235</f>
        <v>0</v>
      </c>
      <c r="BX25" s="85">
        <f>-'Produits &amp; Charges Khépri Santé'!BY235</f>
        <v>0</v>
      </c>
      <c r="BY25" s="84">
        <f>-'Produits &amp; Charges Khépri Santé'!BZ235</f>
        <v>0</v>
      </c>
      <c r="BZ25" s="85">
        <f>-'Produits &amp; Charges Khépri Santé'!CA235</f>
        <v>0</v>
      </c>
      <c r="CA25" s="84">
        <f>-'Produits &amp; Charges Khépri Santé'!CB235</f>
        <v>0</v>
      </c>
      <c r="CB25" s="85">
        <f>-'Produits &amp; Charges Khépri Santé'!CC235</f>
        <v>0</v>
      </c>
      <c r="CC25" s="84">
        <f>-'Produits &amp; Charges Khépri Santé'!CD235</f>
        <v>0</v>
      </c>
      <c r="CD25" s="85">
        <f>-'Produits &amp; Charges Khépri Santé'!CE235</f>
        <v>0</v>
      </c>
      <c r="CE25" s="84">
        <f>-'Produits &amp; Charges Khépri Santé'!CF235</f>
        <v>0</v>
      </c>
      <c r="CF25" s="85">
        <f>-'Produits &amp; Charges Khépri Santé'!CG235</f>
        <v>0</v>
      </c>
      <c r="CG25" s="74"/>
      <c r="CH25" s="74"/>
      <c r="CI25" s="3"/>
      <c r="CJ25" s="3"/>
    </row>
    <row r="26" spans="1:88" ht="23" customHeight="1">
      <c r="A26" s="6">
        <v>6</v>
      </c>
      <c r="B26" s="106" t="s">
        <v>11</v>
      </c>
      <c r="C26" s="101">
        <f>C24+C25</f>
        <v>0</v>
      </c>
      <c r="D26" s="101">
        <f>D24+D25</f>
        <v>133434</v>
      </c>
      <c r="E26" s="101">
        <f>E24+E25</f>
        <v>-916</v>
      </c>
      <c r="F26" s="102">
        <f>F24+F25</f>
        <v>0</v>
      </c>
      <c r="G26" s="103">
        <f>G24+G25</f>
        <v>0</v>
      </c>
      <c r="H26" s="102">
        <f t="shared" ref="H26:CE26" si="54">H24+H25</f>
        <v>0</v>
      </c>
      <c r="I26" s="103">
        <f>I24+I25</f>
        <v>0</v>
      </c>
      <c r="J26" s="102">
        <f t="shared" si="54"/>
        <v>0</v>
      </c>
      <c r="K26" s="103">
        <f>K24+K25</f>
        <v>0</v>
      </c>
      <c r="L26" s="73"/>
      <c r="M26" s="102">
        <f t="shared" si="54"/>
        <v>0</v>
      </c>
      <c r="N26" s="103">
        <f t="shared" si="54"/>
        <v>0</v>
      </c>
      <c r="O26" s="102">
        <f t="shared" si="54"/>
        <v>0</v>
      </c>
      <c r="P26" s="103">
        <f t="shared" si="54"/>
        <v>0</v>
      </c>
      <c r="Q26" s="102">
        <f t="shared" si="54"/>
        <v>0</v>
      </c>
      <c r="R26" s="103">
        <f t="shared" si="54"/>
        <v>0</v>
      </c>
      <c r="S26" s="102">
        <f t="shared" si="54"/>
        <v>0</v>
      </c>
      <c r="T26" s="103">
        <f t="shared" si="54"/>
        <v>0</v>
      </c>
      <c r="U26" s="102">
        <f t="shared" si="54"/>
        <v>0</v>
      </c>
      <c r="V26" s="103">
        <f t="shared" si="54"/>
        <v>0</v>
      </c>
      <c r="W26" s="102">
        <f t="shared" si="54"/>
        <v>0</v>
      </c>
      <c r="X26" s="103">
        <f t="shared" si="54"/>
        <v>0</v>
      </c>
      <c r="Y26" s="102">
        <f t="shared" si="54"/>
        <v>0</v>
      </c>
      <c r="Z26" s="103">
        <f t="shared" si="54"/>
        <v>0</v>
      </c>
      <c r="AA26" s="102">
        <f t="shared" si="54"/>
        <v>0</v>
      </c>
      <c r="AB26" s="103">
        <f t="shared" si="54"/>
        <v>0</v>
      </c>
      <c r="AC26" s="102">
        <f t="shared" si="54"/>
        <v>0</v>
      </c>
      <c r="AD26" s="103">
        <f t="shared" si="54"/>
        <v>0</v>
      </c>
      <c r="AE26" s="102">
        <f t="shared" si="54"/>
        <v>0</v>
      </c>
      <c r="AF26" s="103">
        <f t="shared" si="54"/>
        <v>0</v>
      </c>
      <c r="AG26" s="102">
        <f t="shared" si="54"/>
        <v>0</v>
      </c>
      <c r="AH26" s="103">
        <f t="shared" si="54"/>
        <v>0</v>
      </c>
      <c r="AI26" s="102">
        <f t="shared" si="54"/>
        <v>0</v>
      </c>
      <c r="AJ26" s="103">
        <f t="shared" si="54"/>
        <v>0</v>
      </c>
      <c r="AK26" s="102">
        <f t="shared" si="54"/>
        <v>0</v>
      </c>
      <c r="AL26" s="103">
        <f t="shared" si="54"/>
        <v>0</v>
      </c>
      <c r="AM26" s="102">
        <f t="shared" si="54"/>
        <v>0</v>
      </c>
      <c r="AN26" s="103">
        <f t="shared" si="54"/>
        <v>0</v>
      </c>
      <c r="AO26" s="102">
        <f t="shared" si="54"/>
        <v>0</v>
      </c>
      <c r="AP26" s="103">
        <f t="shared" si="54"/>
        <v>0</v>
      </c>
      <c r="AQ26" s="102">
        <f t="shared" si="54"/>
        <v>0</v>
      </c>
      <c r="AR26" s="103">
        <f t="shared" si="54"/>
        <v>0</v>
      </c>
      <c r="AS26" s="102">
        <f t="shared" si="54"/>
        <v>0</v>
      </c>
      <c r="AT26" s="103">
        <f t="shared" si="54"/>
        <v>0</v>
      </c>
      <c r="AU26" s="102">
        <f t="shared" si="54"/>
        <v>0</v>
      </c>
      <c r="AV26" s="103">
        <f t="shared" si="54"/>
        <v>0</v>
      </c>
      <c r="AW26" s="102">
        <f t="shared" si="54"/>
        <v>0</v>
      </c>
      <c r="AX26" s="103">
        <f t="shared" si="54"/>
        <v>0</v>
      </c>
      <c r="AY26" s="102">
        <f t="shared" si="54"/>
        <v>0</v>
      </c>
      <c r="AZ26" s="103">
        <f t="shared" si="54"/>
        <v>0</v>
      </c>
      <c r="BA26" s="102">
        <f t="shared" si="54"/>
        <v>0</v>
      </c>
      <c r="BB26" s="103">
        <f t="shared" si="54"/>
        <v>0</v>
      </c>
      <c r="BC26" s="102">
        <f t="shared" si="54"/>
        <v>0</v>
      </c>
      <c r="BD26" s="103">
        <f t="shared" si="54"/>
        <v>0</v>
      </c>
      <c r="BE26" s="102">
        <f t="shared" si="54"/>
        <v>0</v>
      </c>
      <c r="BF26" s="103">
        <f t="shared" si="54"/>
        <v>0</v>
      </c>
      <c r="BG26" s="102">
        <f t="shared" si="54"/>
        <v>0</v>
      </c>
      <c r="BH26" s="103">
        <f t="shared" si="54"/>
        <v>0</v>
      </c>
      <c r="BI26" s="102">
        <f t="shared" si="54"/>
        <v>0</v>
      </c>
      <c r="BJ26" s="103">
        <f t="shared" si="54"/>
        <v>0</v>
      </c>
      <c r="BK26" s="102">
        <f t="shared" si="54"/>
        <v>0</v>
      </c>
      <c r="BL26" s="103">
        <f t="shared" si="54"/>
        <v>0</v>
      </c>
      <c r="BM26" s="102">
        <f t="shared" si="54"/>
        <v>0</v>
      </c>
      <c r="BN26" s="103">
        <f t="shared" si="54"/>
        <v>0</v>
      </c>
      <c r="BO26" s="102">
        <f t="shared" si="54"/>
        <v>0</v>
      </c>
      <c r="BP26" s="103">
        <f t="shared" si="54"/>
        <v>0</v>
      </c>
      <c r="BQ26" s="102">
        <f t="shared" si="54"/>
        <v>0</v>
      </c>
      <c r="BR26" s="103">
        <f t="shared" si="54"/>
        <v>0</v>
      </c>
      <c r="BS26" s="102">
        <f t="shared" si="54"/>
        <v>0</v>
      </c>
      <c r="BT26" s="103">
        <f t="shared" si="54"/>
        <v>0</v>
      </c>
      <c r="BU26" s="102">
        <f t="shared" si="54"/>
        <v>0</v>
      </c>
      <c r="BV26" s="103">
        <f t="shared" si="54"/>
        <v>0</v>
      </c>
      <c r="BW26" s="102">
        <f t="shared" si="54"/>
        <v>0</v>
      </c>
      <c r="BX26" s="103">
        <f t="shared" si="54"/>
        <v>0</v>
      </c>
      <c r="BY26" s="102">
        <f t="shared" si="54"/>
        <v>0</v>
      </c>
      <c r="BZ26" s="103">
        <f t="shared" si="54"/>
        <v>0</v>
      </c>
      <c r="CA26" s="102">
        <f t="shared" si="54"/>
        <v>0</v>
      </c>
      <c r="CB26" s="103">
        <f t="shared" si="54"/>
        <v>0</v>
      </c>
      <c r="CC26" s="102">
        <f t="shared" si="54"/>
        <v>0</v>
      </c>
      <c r="CD26" s="103">
        <f t="shared" si="54"/>
        <v>0</v>
      </c>
      <c r="CE26" s="102">
        <f t="shared" si="54"/>
        <v>0</v>
      </c>
      <c r="CF26" s="103">
        <f>CF24+CF25</f>
        <v>0</v>
      </c>
      <c r="CG26" s="74"/>
      <c r="CH26" s="74"/>
      <c r="CI26" s="3"/>
      <c r="CJ26" s="3"/>
    </row>
    <row r="27" spans="1:88" ht="23" customHeight="1">
      <c r="B27" s="81" t="s">
        <v>42</v>
      </c>
      <c r="C27" s="107">
        <v>0</v>
      </c>
      <c r="D27" s="107">
        <v>0</v>
      </c>
      <c r="E27" s="107">
        <v>0</v>
      </c>
      <c r="F27" s="109">
        <v>0</v>
      </c>
      <c r="G27" s="108">
        <v>0</v>
      </c>
      <c r="H27" s="109">
        <v>0</v>
      </c>
      <c r="I27" s="108">
        <v>0</v>
      </c>
      <c r="J27" s="109">
        <v>0</v>
      </c>
      <c r="K27" s="108">
        <v>0</v>
      </c>
      <c r="L27" s="86"/>
      <c r="M27" s="84">
        <f>$F$27/12</f>
        <v>0</v>
      </c>
      <c r="N27" s="85">
        <f>$G27/12</f>
        <v>0</v>
      </c>
      <c r="O27" s="84">
        <f>$F$27/12</f>
        <v>0</v>
      </c>
      <c r="P27" s="85">
        <f t="shared" ref="P27" si="55">$G27/12</f>
        <v>0</v>
      </c>
      <c r="Q27" s="84">
        <f>$F$27/12</f>
        <v>0</v>
      </c>
      <c r="R27" s="85">
        <f t="shared" ref="R27" si="56">$G27/12</f>
        <v>0</v>
      </c>
      <c r="S27" s="84">
        <f>$F$27/12</f>
        <v>0</v>
      </c>
      <c r="T27" s="85">
        <f t="shared" ref="T27" si="57">$G27/12</f>
        <v>0</v>
      </c>
      <c r="U27" s="84">
        <f>$F$27/12</f>
        <v>0</v>
      </c>
      <c r="V27" s="85">
        <f t="shared" ref="V27" si="58">$G27/12</f>
        <v>0</v>
      </c>
      <c r="W27" s="84">
        <f>$F$27/12</f>
        <v>0</v>
      </c>
      <c r="X27" s="85">
        <f t="shared" ref="X27" si="59">$G27/12</f>
        <v>0</v>
      </c>
      <c r="Y27" s="84">
        <f>$F$27/12</f>
        <v>0</v>
      </c>
      <c r="Z27" s="85">
        <f t="shared" ref="Z27" si="60">$G27/12</f>
        <v>0</v>
      </c>
      <c r="AA27" s="84">
        <f>$F$27/12</f>
        <v>0</v>
      </c>
      <c r="AB27" s="85">
        <f t="shared" ref="AB27" si="61">$G27/12</f>
        <v>0</v>
      </c>
      <c r="AC27" s="84">
        <f>$F$27/12</f>
        <v>0</v>
      </c>
      <c r="AD27" s="85">
        <f t="shared" ref="AD27" si="62">$G27/12</f>
        <v>0</v>
      </c>
      <c r="AE27" s="84">
        <f>$F$27/12</f>
        <v>0</v>
      </c>
      <c r="AF27" s="85">
        <f t="shared" ref="AF27" si="63">$G27/12</f>
        <v>0</v>
      </c>
      <c r="AG27" s="84">
        <f>$F$27/12</f>
        <v>0</v>
      </c>
      <c r="AH27" s="85">
        <f t="shared" ref="AH27" si="64">$G27/12</f>
        <v>0</v>
      </c>
      <c r="AI27" s="84">
        <f>$F$27/12</f>
        <v>0</v>
      </c>
      <c r="AJ27" s="85">
        <f t="shared" ref="AJ27" si="65">$G27/12</f>
        <v>0</v>
      </c>
      <c r="AK27" s="84">
        <f>$H$27/12</f>
        <v>0</v>
      </c>
      <c r="AL27" s="85">
        <f>$I27/12</f>
        <v>0</v>
      </c>
      <c r="AM27" s="84">
        <f t="shared" ref="AM27" si="66">$H$27/12</f>
        <v>0</v>
      </c>
      <c r="AN27" s="85">
        <f t="shared" ref="AN27" si="67">$I27/12</f>
        <v>0</v>
      </c>
      <c r="AO27" s="84">
        <f t="shared" ref="AO27" si="68">$H$27/12</f>
        <v>0</v>
      </c>
      <c r="AP27" s="85">
        <f t="shared" ref="AP27" si="69">$I27/12</f>
        <v>0</v>
      </c>
      <c r="AQ27" s="84">
        <f t="shared" ref="AQ27" si="70">$H$27/12</f>
        <v>0</v>
      </c>
      <c r="AR27" s="85">
        <f t="shared" ref="AR27" si="71">$I27/12</f>
        <v>0</v>
      </c>
      <c r="AS27" s="84">
        <f t="shared" ref="AS27" si="72">$H$27/12</f>
        <v>0</v>
      </c>
      <c r="AT27" s="85">
        <f t="shared" ref="AT27" si="73">$I27/12</f>
        <v>0</v>
      </c>
      <c r="AU27" s="84">
        <f t="shared" ref="AU27" si="74">$H$27/12</f>
        <v>0</v>
      </c>
      <c r="AV27" s="85">
        <f t="shared" ref="AV27" si="75">$I27/12</f>
        <v>0</v>
      </c>
      <c r="AW27" s="84">
        <f t="shared" ref="AW27" si="76">$H$27/12</f>
        <v>0</v>
      </c>
      <c r="AX27" s="85">
        <f t="shared" ref="AX27" si="77">$I27/12</f>
        <v>0</v>
      </c>
      <c r="AY27" s="84">
        <f t="shared" ref="AY27" si="78">$H$27/12</f>
        <v>0</v>
      </c>
      <c r="AZ27" s="85">
        <f t="shared" ref="AZ27" si="79">$I27/12</f>
        <v>0</v>
      </c>
      <c r="BA27" s="84">
        <f t="shared" ref="BA27" si="80">$H$27/12</f>
        <v>0</v>
      </c>
      <c r="BB27" s="85">
        <f t="shared" ref="BB27" si="81">$I27/12</f>
        <v>0</v>
      </c>
      <c r="BC27" s="84">
        <f t="shared" ref="BC27" si="82">$H$27/12</f>
        <v>0</v>
      </c>
      <c r="BD27" s="85">
        <f t="shared" ref="BD27" si="83">$I27/12</f>
        <v>0</v>
      </c>
      <c r="BE27" s="84">
        <f t="shared" ref="BE27" si="84">$H$27/12</f>
        <v>0</v>
      </c>
      <c r="BF27" s="85">
        <f t="shared" ref="BF27" si="85">$I27/12</f>
        <v>0</v>
      </c>
      <c r="BG27" s="84">
        <f t="shared" ref="BG27" si="86">$H$27/12</f>
        <v>0</v>
      </c>
      <c r="BH27" s="85">
        <f t="shared" ref="BH27" si="87">$I27/12</f>
        <v>0</v>
      </c>
      <c r="BI27" s="84">
        <f>$J$27/12</f>
        <v>0</v>
      </c>
      <c r="BJ27" s="85">
        <f>$K27/12</f>
        <v>0</v>
      </c>
      <c r="BK27" s="84">
        <f t="shared" ref="BK27" si="88">$J$27/12</f>
        <v>0</v>
      </c>
      <c r="BL27" s="85">
        <f t="shared" ref="BL27" si="89">$K27/12</f>
        <v>0</v>
      </c>
      <c r="BM27" s="84">
        <f t="shared" ref="BM27" si="90">$J$27/12</f>
        <v>0</v>
      </c>
      <c r="BN27" s="85">
        <f t="shared" ref="BN27" si="91">$K27/12</f>
        <v>0</v>
      </c>
      <c r="BO27" s="84">
        <f t="shared" ref="BO27" si="92">$J$27/12</f>
        <v>0</v>
      </c>
      <c r="BP27" s="85">
        <f t="shared" ref="BP27" si="93">$K27/12</f>
        <v>0</v>
      </c>
      <c r="BQ27" s="84">
        <f t="shared" ref="BQ27" si="94">$J$27/12</f>
        <v>0</v>
      </c>
      <c r="BR27" s="85">
        <f t="shared" ref="BR27" si="95">$K27/12</f>
        <v>0</v>
      </c>
      <c r="BS27" s="84">
        <f t="shared" ref="BS27" si="96">$J$27/12</f>
        <v>0</v>
      </c>
      <c r="BT27" s="85">
        <f t="shared" ref="BT27" si="97">$K27/12</f>
        <v>0</v>
      </c>
      <c r="BU27" s="84">
        <f t="shared" ref="BU27" si="98">$J$27/12</f>
        <v>0</v>
      </c>
      <c r="BV27" s="85">
        <f t="shared" ref="BV27" si="99">$K27/12</f>
        <v>0</v>
      </c>
      <c r="BW27" s="84">
        <f t="shared" ref="BW27" si="100">$J$27/12</f>
        <v>0</v>
      </c>
      <c r="BX27" s="85">
        <f t="shared" ref="BX27" si="101">$K27/12</f>
        <v>0</v>
      </c>
      <c r="BY27" s="84">
        <f t="shared" ref="BY27" si="102">$J$27/12</f>
        <v>0</v>
      </c>
      <c r="BZ27" s="85">
        <f t="shared" ref="BZ27" si="103">$K27/12</f>
        <v>0</v>
      </c>
      <c r="CA27" s="84">
        <f t="shared" ref="CA27" si="104">$J$27/12</f>
        <v>0</v>
      </c>
      <c r="CB27" s="85">
        <f t="shared" ref="CB27" si="105">$K27/12</f>
        <v>0</v>
      </c>
      <c r="CC27" s="84">
        <f t="shared" ref="CC27" si="106">$J$27/12</f>
        <v>0</v>
      </c>
      <c r="CD27" s="85">
        <f t="shared" ref="CD27" si="107">$K27/12</f>
        <v>0</v>
      </c>
      <c r="CE27" s="84">
        <f t="shared" ref="CE27" si="108">$J$27/12</f>
        <v>0</v>
      </c>
      <c r="CF27" s="85">
        <f t="shared" ref="CF27" si="109">$K27/12</f>
        <v>0</v>
      </c>
      <c r="CG27" s="74"/>
      <c r="CH27" s="74"/>
      <c r="CI27" s="3"/>
      <c r="CJ27" s="3"/>
    </row>
    <row r="28" spans="1:88" ht="23" customHeight="1">
      <c r="B28" s="81" t="s">
        <v>64</v>
      </c>
      <c r="C28" s="87">
        <f>-'Produits &amp; Charges Khépri Santé'!D103</f>
        <v>0</v>
      </c>
      <c r="D28" s="87">
        <f>-'Produits &amp; Charges Khépri Santé'!E103</f>
        <v>0</v>
      </c>
      <c r="E28" s="87">
        <f>-'Produits &amp; Charges Khépri Santé'!F103</f>
        <v>0</v>
      </c>
      <c r="F28" s="95">
        <f>M28+O28+Q28+S28+U28+W28+Y28+AA28+AC28+AE28+AG28+AI28</f>
        <v>-3582.7542857142848</v>
      </c>
      <c r="G28" s="96">
        <f>N28+P28+R28+T28+V28+X28+Z28+AB28+AD28+AF28+AH28+AJ28</f>
        <v>0</v>
      </c>
      <c r="H28" s="95">
        <f>AK28+AM28+AO28+AQ28+AS28+AU28+AW28+AY28+BA28+BC28+BE28+BG28</f>
        <v>-3016.5704999999984</v>
      </c>
      <c r="I28" s="96">
        <f>AL28+AN28+AP28+AR28+AT28+AV28+AX28+AZ28+BB28+BD28+BF28+BH28</f>
        <v>0</v>
      </c>
      <c r="J28" s="95">
        <f>BI28+BK28+BM28+BO28+BQ28+BS28+BU28+BW28+BY28+CA28+CC28+CE28</f>
        <v>-6270.7140142857033</v>
      </c>
      <c r="K28" s="96">
        <f>BJ28+BL28+BN28+BP28+BR28+BT28+BV28+BX28+BZ28+CB28+CD28+CF28</f>
        <v>0</v>
      </c>
      <c r="L28" s="83"/>
      <c r="M28" s="88">
        <f>-'Produits &amp; Charges Khépri Santé'!N103</f>
        <v>-298.56285714285713</v>
      </c>
      <c r="N28" s="89">
        <f>-'Produits &amp; Charges Khépri Santé'!O103</f>
        <v>0</v>
      </c>
      <c r="O28" s="88">
        <f>-'Produits &amp; Charges Khépri Santé'!P103</f>
        <v>-298.56285714285713</v>
      </c>
      <c r="P28" s="89">
        <f>-'Produits &amp; Charges Khépri Santé'!Q103</f>
        <v>0</v>
      </c>
      <c r="Q28" s="88">
        <f>-'Produits &amp; Charges Khépri Santé'!R103</f>
        <v>-298.56285714285713</v>
      </c>
      <c r="R28" s="89">
        <f>-'Produits &amp; Charges Khépri Santé'!S103</f>
        <v>0</v>
      </c>
      <c r="S28" s="88">
        <f>-'Produits &amp; Charges Khépri Santé'!T103</f>
        <v>-298.56285714285713</v>
      </c>
      <c r="T28" s="89">
        <f>-'Produits &amp; Charges Khépri Santé'!U103</f>
        <v>0</v>
      </c>
      <c r="U28" s="88">
        <f>-'Produits &amp; Charges Khépri Santé'!V103</f>
        <v>-298.56285714285713</v>
      </c>
      <c r="V28" s="89">
        <f>-'Produits &amp; Charges Khépri Santé'!W103</f>
        <v>0</v>
      </c>
      <c r="W28" s="88">
        <f>-'Produits &amp; Charges Khépri Santé'!X103</f>
        <v>-298.56285714285713</v>
      </c>
      <c r="X28" s="89">
        <f>-'Produits &amp; Charges Khépri Santé'!Y103</f>
        <v>0</v>
      </c>
      <c r="Y28" s="88">
        <f>-'Produits &amp; Charges Khépri Santé'!Z103</f>
        <v>-298.56285714285713</v>
      </c>
      <c r="Z28" s="89">
        <f>-'Produits &amp; Charges Khépri Santé'!AA103</f>
        <v>0</v>
      </c>
      <c r="AA28" s="88">
        <f>-'Produits &amp; Charges Khépri Santé'!AB103</f>
        <v>-298.56285714285713</v>
      </c>
      <c r="AB28" s="89">
        <f>-'Produits &amp; Charges Khépri Santé'!AC103</f>
        <v>0</v>
      </c>
      <c r="AC28" s="88">
        <f>-'Produits &amp; Charges Khépri Santé'!AD103</f>
        <v>-298.56285714285713</v>
      </c>
      <c r="AD28" s="89">
        <f>-'Produits &amp; Charges Khépri Santé'!AE103</f>
        <v>0</v>
      </c>
      <c r="AE28" s="88">
        <f>-'Produits &amp; Charges Khépri Santé'!AF103</f>
        <v>-298.56285714285713</v>
      </c>
      <c r="AF28" s="89">
        <f>-'Produits &amp; Charges Khépri Santé'!AG103</f>
        <v>0</v>
      </c>
      <c r="AG28" s="88">
        <f>-'Produits &amp; Charges Khépri Santé'!AH103</f>
        <v>-298.56285714285713</v>
      </c>
      <c r="AH28" s="89">
        <f>-'Produits &amp; Charges Khépri Santé'!AI103</f>
        <v>0</v>
      </c>
      <c r="AI28" s="88">
        <f>-'Produits &amp; Charges Khépri Santé'!AJ103</f>
        <v>-298.56285714285713</v>
      </c>
      <c r="AJ28" s="89">
        <f>-'Produits &amp; Charges Khépri Santé'!AK103</f>
        <v>0</v>
      </c>
      <c r="AK28" s="88">
        <f>-'Produits &amp; Charges Khépri Santé'!AL103</f>
        <v>-251.38087499999995</v>
      </c>
      <c r="AL28" s="89">
        <f>-'Produits &amp; Charges Khépri Santé'!AM103</f>
        <v>0</v>
      </c>
      <c r="AM28" s="88">
        <f>-'Produits &amp; Charges Khépri Santé'!AN103</f>
        <v>-251.38087499999995</v>
      </c>
      <c r="AN28" s="89">
        <f>-'Produits &amp; Charges Khépri Santé'!AO103</f>
        <v>0</v>
      </c>
      <c r="AO28" s="88">
        <f>-'Produits &amp; Charges Khépri Santé'!AP103</f>
        <v>-251.38087499999995</v>
      </c>
      <c r="AP28" s="89">
        <f>-'Produits &amp; Charges Khépri Santé'!AQ103</f>
        <v>0</v>
      </c>
      <c r="AQ28" s="88">
        <f>-'Produits &amp; Charges Khépri Santé'!AR103</f>
        <v>-251.38087499999995</v>
      </c>
      <c r="AR28" s="89">
        <f>-'Produits &amp; Charges Khépri Santé'!AS103</f>
        <v>0</v>
      </c>
      <c r="AS28" s="88">
        <f>-'Produits &amp; Charges Khépri Santé'!AT103</f>
        <v>-251.38087499999995</v>
      </c>
      <c r="AT28" s="89">
        <f>-'Produits &amp; Charges Khépri Santé'!AU103</f>
        <v>0</v>
      </c>
      <c r="AU28" s="88">
        <f>-'Produits &amp; Charges Khépri Santé'!AV103</f>
        <v>-251.38087499999995</v>
      </c>
      <c r="AV28" s="89">
        <f>-'Produits &amp; Charges Khépri Santé'!AW103</f>
        <v>0</v>
      </c>
      <c r="AW28" s="88">
        <f>-'Produits &amp; Charges Khépri Santé'!AX103</f>
        <v>-251.38087499999995</v>
      </c>
      <c r="AX28" s="89">
        <f>-'Produits &amp; Charges Khépri Santé'!AY103</f>
        <v>0</v>
      </c>
      <c r="AY28" s="88">
        <f>-'Produits &amp; Charges Khépri Santé'!AZ103</f>
        <v>-251.38087499999995</v>
      </c>
      <c r="AZ28" s="89">
        <f>-'Produits &amp; Charges Khépri Santé'!BA103</f>
        <v>0</v>
      </c>
      <c r="BA28" s="88">
        <f>-'Produits &amp; Charges Khépri Santé'!BB103</f>
        <v>-251.38087499999995</v>
      </c>
      <c r="BB28" s="89">
        <f>-'Produits &amp; Charges Khépri Santé'!BC103</f>
        <v>0</v>
      </c>
      <c r="BC28" s="88">
        <f>-'Produits &amp; Charges Khépri Santé'!BD103</f>
        <v>-251.38087499999995</v>
      </c>
      <c r="BD28" s="89">
        <f>-'Produits &amp; Charges Khépri Santé'!BE103</f>
        <v>0</v>
      </c>
      <c r="BE28" s="88">
        <f>-'Produits &amp; Charges Khépri Santé'!BF103</f>
        <v>-251.38087499999995</v>
      </c>
      <c r="BF28" s="89">
        <f>-'Produits &amp; Charges Khépri Santé'!BG103</f>
        <v>0</v>
      </c>
      <c r="BG28" s="88">
        <f>-'Produits &amp; Charges Khépri Santé'!BH103</f>
        <v>-251.38087499999995</v>
      </c>
      <c r="BH28" s="89">
        <f>-'Produits &amp; Charges Khépri Santé'!BI103</f>
        <v>0</v>
      </c>
      <c r="BI28" s="88">
        <f>-'Produits &amp; Charges Khépri Santé'!BJ103</f>
        <v>-519.34176904761819</v>
      </c>
      <c r="BJ28" s="89">
        <f>-'Produits &amp; Charges Khépri Santé'!BK103</f>
        <v>0</v>
      </c>
      <c r="BK28" s="88">
        <f>-'Produits &amp; Charges Khépri Santé'!BL103</f>
        <v>-519.92469761904681</v>
      </c>
      <c r="BL28" s="89">
        <f>-'Produits &amp; Charges Khépri Santé'!BM103</f>
        <v>0</v>
      </c>
      <c r="BM28" s="88">
        <f>-'Produits &amp; Charges Khépri Santé'!BN103</f>
        <v>-520.5091261904754</v>
      </c>
      <c r="BN28" s="89">
        <f>-'Produits &amp; Charges Khépri Santé'!BO103</f>
        <v>0</v>
      </c>
      <c r="BO28" s="88">
        <f>-'Produits &amp; Charges Khépri Santé'!BP103</f>
        <v>-521.09205476190391</v>
      </c>
      <c r="BP28" s="89">
        <f>-'Produits &amp; Charges Khépri Santé'!BQ103</f>
        <v>0</v>
      </c>
      <c r="BQ28" s="88">
        <f>-'Produits &amp; Charges Khépri Santé'!BR103</f>
        <v>-521.6764833333325</v>
      </c>
      <c r="BR28" s="89">
        <f>-'Produits &amp; Charges Khépri Santé'!BS103</f>
        <v>0</v>
      </c>
      <c r="BS28" s="88">
        <f>-'Produits &amp; Charges Khépri Santé'!BT103</f>
        <v>-522.26241190476105</v>
      </c>
      <c r="BT28" s="89">
        <f>-'Produits &amp; Charges Khépri Santé'!BU103</f>
        <v>0</v>
      </c>
      <c r="BU28" s="88">
        <f>-'Produits &amp; Charges Khépri Santé'!BV103</f>
        <v>-522.84984047618968</v>
      </c>
      <c r="BV28" s="89">
        <f>-'Produits &amp; Charges Khépri Santé'!BW103</f>
        <v>0</v>
      </c>
      <c r="BW28" s="88">
        <f>-'Produits &amp; Charges Khépri Santé'!BX103</f>
        <v>-523.43576904761824</v>
      </c>
      <c r="BX28" s="89">
        <f>-'Produits &amp; Charges Khépri Santé'!BY103</f>
        <v>0</v>
      </c>
      <c r="BY28" s="88">
        <f>-'Produits &amp; Charges Khépri Santé'!BZ103</f>
        <v>-524.02169761904679</v>
      </c>
      <c r="BZ28" s="89">
        <f>-'Produits &amp; Charges Khépri Santé'!CA103</f>
        <v>0</v>
      </c>
      <c r="CA28" s="88">
        <f>-'Produits &amp; Charges Khépri Santé'!CB103</f>
        <v>-524.61062619047539</v>
      </c>
      <c r="CB28" s="89">
        <f>-'Produits &amp; Charges Khépri Santé'!CC103</f>
        <v>0</v>
      </c>
      <c r="CC28" s="88">
        <f>-'Produits &amp; Charges Khépri Santé'!CD103</f>
        <v>-525.19955476190387</v>
      </c>
      <c r="CD28" s="89">
        <f>-'Produits &amp; Charges Khépri Santé'!CE103</f>
        <v>0</v>
      </c>
      <c r="CE28" s="88">
        <f>-'Produits &amp; Charges Khépri Santé'!CF103</f>
        <v>-525.78998333333254</v>
      </c>
      <c r="CF28" s="89">
        <f>-'Produits &amp; Charges Khépri Santé'!CG103</f>
        <v>0</v>
      </c>
      <c r="CG28" s="74"/>
      <c r="CH28" s="74"/>
      <c r="CI28" s="3"/>
      <c r="CJ28" s="3"/>
    </row>
    <row r="29" spans="1:88" ht="23" customHeight="1">
      <c r="A29" s="593">
        <v>6</v>
      </c>
      <c r="B29" s="69" t="s">
        <v>12</v>
      </c>
      <c r="C29" s="70">
        <f t="shared" ref="C29:K29" si="110">C22+SUM(C26:C28)</f>
        <v>-105687</v>
      </c>
      <c r="D29" s="70">
        <f t="shared" si="110"/>
        <v>100690</v>
      </c>
      <c r="E29" s="70">
        <f t="shared" si="110"/>
        <v>4843</v>
      </c>
      <c r="F29" s="71">
        <f>F22+SUM(F26:F28)</f>
        <v>20302.274285714288</v>
      </c>
      <c r="G29" s="72">
        <f t="shared" si="110"/>
        <v>58212</v>
      </c>
      <c r="H29" s="71">
        <f t="shared" si="110"/>
        <v>17093.8995</v>
      </c>
      <c r="I29" s="72">
        <f t="shared" si="110"/>
        <v>0</v>
      </c>
      <c r="J29" s="71">
        <f t="shared" si="110"/>
        <v>33134.667414285701</v>
      </c>
      <c r="K29" s="72">
        <f t="shared" si="110"/>
        <v>0</v>
      </c>
      <c r="L29" s="73"/>
      <c r="M29" s="71">
        <f>M22+SUM(M26:M28)</f>
        <v>6171.2254761904769</v>
      </c>
      <c r="N29" s="72"/>
      <c r="O29" s="71">
        <f>O22+SUM(O26:O28)</f>
        <v>6173.2754761904771</v>
      </c>
      <c r="P29" s="72"/>
      <c r="Q29" s="71">
        <f>Q22+SUM(Q26:Q28)</f>
        <v>6175.3354761904766</v>
      </c>
      <c r="R29" s="72"/>
      <c r="S29" s="71">
        <f>S22+SUM(S26:S28)</f>
        <v>6177.4054761904772</v>
      </c>
      <c r="T29" s="72"/>
      <c r="U29" s="71">
        <f>U22+SUM(U26:U28)</f>
        <v>2073.4854761904762</v>
      </c>
      <c r="V29" s="72"/>
      <c r="W29" s="71">
        <f>W22+SUM(W26:W28)</f>
        <v>2075.5554761904759</v>
      </c>
      <c r="X29" s="72"/>
      <c r="Y29" s="71">
        <f>Y22+SUM(Y26:Y28)</f>
        <v>2077.6254761904761</v>
      </c>
      <c r="Z29" s="72"/>
      <c r="AA29" s="71">
        <f>AA22+SUM(AA26:AA28)</f>
        <v>-11731.961190476191</v>
      </c>
      <c r="AB29" s="72"/>
      <c r="AC29" s="71">
        <f>AC22+SUM(AC26:AC28)</f>
        <v>271.85499999999939</v>
      </c>
      <c r="AD29" s="72"/>
      <c r="AE29" s="71">
        <f>AE22+SUM(AE26:AE28)</f>
        <v>275.67119047618991</v>
      </c>
      <c r="AF29" s="72"/>
      <c r="AG29" s="71">
        <f>AG22+SUM(AG26:AG28)</f>
        <v>279.48738095238042</v>
      </c>
      <c r="AH29" s="72"/>
      <c r="AI29" s="71">
        <f>AI22+SUM(AI26:AI28)</f>
        <v>283.31357142857092</v>
      </c>
      <c r="AJ29" s="72"/>
      <c r="AK29" s="71">
        <f>AK22+SUM(AK26:AK28)</f>
        <v>1403.3317440476189</v>
      </c>
      <c r="AL29" s="72"/>
      <c r="AM29" s="71">
        <f>AM22+SUM(AM26:AM28)</f>
        <v>1407.1579345238097</v>
      </c>
      <c r="AN29" s="72"/>
      <c r="AO29" s="71">
        <f>AO22+SUM(AO26:AO28)</f>
        <v>1411.0041249999999</v>
      </c>
      <c r="AP29" s="72"/>
      <c r="AQ29" s="71">
        <f>AQ22+SUM(AQ26:AQ28)</f>
        <v>1414.8403154761904</v>
      </c>
      <c r="AR29" s="72"/>
      <c r="AS29" s="71">
        <f>AS22+SUM(AS26:AS28)</f>
        <v>1418.6865059523811</v>
      </c>
      <c r="AT29" s="72"/>
      <c r="AU29" s="71">
        <f>AU22+SUM(AU26:AU28)</f>
        <v>1422.5426964285716</v>
      </c>
      <c r="AV29" s="72"/>
      <c r="AW29" s="71">
        <f>AW22+SUM(AW26:AW28)</f>
        <v>1426.3988869047621</v>
      </c>
      <c r="AX29" s="72"/>
      <c r="AY29" s="71">
        <f>AY22+SUM(AY26:AY28)</f>
        <v>1430.2550773809526</v>
      </c>
      <c r="AZ29" s="72"/>
      <c r="BA29" s="71">
        <f>BA22+SUM(BA26:BA28)</f>
        <v>1434.1212678571428</v>
      </c>
      <c r="BB29" s="72"/>
      <c r="BC29" s="71">
        <f>BC22+SUM(BC26:BC28)</f>
        <v>1437.9774583333333</v>
      </c>
      <c r="BD29" s="72"/>
      <c r="BE29" s="71">
        <f>BE22+SUM(BE26:BE28)</f>
        <v>1441.8536488095237</v>
      </c>
      <c r="BF29" s="72"/>
      <c r="BG29" s="71">
        <f>BG22+SUM(BG26:BG28)</f>
        <v>1445.7298392857142</v>
      </c>
      <c r="BH29" s="72"/>
      <c r="BI29" s="71">
        <f>BI22+SUM(BI26:BI28)</f>
        <v>2742.9884690476188</v>
      </c>
      <c r="BJ29" s="72"/>
      <c r="BK29" s="71">
        <f>BK22+SUM(BK26:BK28)</f>
        <v>2746.2917309523809</v>
      </c>
      <c r="BL29" s="72"/>
      <c r="BM29" s="71">
        <f>BM22+SUM(BM26:BM28)</f>
        <v>2749.6034928571426</v>
      </c>
      <c r="BN29" s="72"/>
      <c r="BO29" s="71">
        <f>BO22+SUM(BO26:BO28)</f>
        <v>2752.9067547619043</v>
      </c>
      <c r="BP29" s="72"/>
      <c r="BQ29" s="71">
        <f>BQ22+SUM(BQ26:BQ28)</f>
        <v>2756.2185166666659</v>
      </c>
      <c r="BR29" s="72"/>
      <c r="BS29" s="71">
        <f>BS22+SUM(BS26:BS28)</f>
        <v>2759.5387785714283</v>
      </c>
      <c r="BT29" s="72"/>
      <c r="BU29" s="71">
        <f>BU22+SUM(BU26:BU28)</f>
        <v>2762.8675404761898</v>
      </c>
      <c r="BV29" s="72"/>
      <c r="BW29" s="71">
        <f>BW22+SUM(BW26:BW28)</f>
        <v>2766.1878023809522</v>
      </c>
      <c r="BX29" s="72"/>
      <c r="BY29" s="71">
        <f>BY22+SUM(BY26:BY28)</f>
        <v>2769.5080642857138</v>
      </c>
      <c r="BZ29" s="72"/>
      <c r="CA29" s="71">
        <f>CA22+SUM(CA26:CA28)</f>
        <v>2772.845326190476</v>
      </c>
      <c r="CB29" s="72"/>
      <c r="CC29" s="71">
        <f>CC22+SUM(CC26:CC28)</f>
        <v>2776.1825880952374</v>
      </c>
      <c r="CD29" s="72"/>
      <c r="CE29" s="71">
        <f>CE22+SUM(CE26:CE28)</f>
        <v>2779.5283499999996</v>
      </c>
      <c r="CF29" s="72"/>
      <c r="CG29" s="74"/>
      <c r="CH29" s="74"/>
      <c r="CI29" s="3"/>
      <c r="CJ29" s="3"/>
    </row>
    <row r="30" spans="1:88" s="20" customFormat="1" ht="23" customHeight="1">
      <c r="A30" s="594"/>
      <c r="B30" s="75" t="s">
        <v>51</v>
      </c>
      <c r="C30" s="76">
        <f t="shared" ref="C30:K30" si="111">IF(ISERROR(C29/C3),"-",C29/C3)</f>
        <v>-5.0466526597268651</v>
      </c>
      <c r="D30" s="76">
        <f t="shared" si="111"/>
        <v>1.466031856963979</v>
      </c>
      <c r="E30" s="76">
        <f t="shared" si="111"/>
        <v>4.6350263669164588E-2</v>
      </c>
      <c r="F30" s="77">
        <f t="shared" si="111"/>
        <v>0.11789459363274599</v>
      </c>
      <c r="G30" s="78">
        <f t="shared" si="111"/>
        <v>1</v>
      </c>
      <c r="H30" s="77">
        <f t="shared" si="111"/>
        <v>8.5469497500000005E-2</v>
      </c>
      <c r="I30" s="78" t="str">
        <f t="shared" si="111"/>
        <v>-</v>
      </c>
      <c r="J30" s="77">
        <f t="shared" si="111"/>
        <v>0.15061212461038953</v>
      </c>
      <c r="K30" s="78" t="str">
        <f t="shared" si="111"/>
        <v>-</v>
      </c>
      <c r="L30" s="79"/>
      <c r="M30" s="77">
        <f t="shared" ref="M30:AR30" si="112">IF(ISERROR(M29/M3),"-",M29/M3)</f>
        <v>0.43003307481278763</v>
      </c>
      <c r="N30" s="78">
        <f t="shared" si="112"/>
        <v>0</v>
      </c>
      <c r="O30" s="77">
        <f t="shared" si="112"/>
        <v>0.43017592614867989</v>
      </c>
      <c r="P30" s="78">
        <f t="shared" si="112"/>
        <v>0</v>
      </c>
      <c r="Q30" s="77">
        <f t="shared" si="112"/>
        <v>0.430319474320357</v>
      </c>
      <c r="R30" s="78">
        <f t="shared" si="112"/>
        <v>0</v>
      </c>
      <c r="S30" s="77">
        <f t="shared" si="112"/>
        <v>0.43046371932781896</v>
      </c>
      <c r="T30" s="78">
        <f t="shared" si="112"/>
        <v>0</v>
      </c>
      <c r="U30" s="77">
        <f t="shared" si="112"/>
        <v>0.14448788791562314</v>
      </c>
      <c r="V30" s="78">
        <f t="shared" si="112"/>
        <v>0</v>
      </c>
      <c r="W30" s="77">
        <f t="shared" si="112"/>
        <v>0.14463213292308508</v>
      </c>
      <c r="X30" s="78" t="str">
        <f t="shared" si="112"/>
        <v>-</v>
      </c>
      <c r="Y30" s="77">
        <f t="shared" si="112"/>
        <v>0.14477637793054704</v>
      </c>
      <c r="Z30" s="78" t="str">
        <f t="shared" si="112"/>
        <v>-</v>
      </c>
      <c r="AA30" s="77">
        <f t="shared" si="112"/>
        <v>-0.81752503838818569</v>
      </c>
      <c r="AB30" s="78" t="str">
        <f t="shared" si="112"/>
        <v>-</v>
      </c>
      <c r="AC30" s="77">
        <f t="shared" si="112"/>
        <v>1.8943829228776951E-2</v>
      </c>
      <c r="AD30" s="78" t="str">
        <f t="shared" si="112"/>
        <v>-</v>
      </c>
      <c r="AE30" s="77">
        <f t="shared" si="112"/>
        <v>1.9209755037334596E-2</v>
      </c>
      <c r="AF30" s="78" t="str">
        <f t="shared" si="112"/>
        <v>-</v>
      </c>
      <c r="AG30" s="77">
        <f t="shared" si="112"/>
        <v>1.947568084589224E-2</v>
      </c>
      <c r="AH30" s="78" t="str">
        <f t="shared" si="112"/>
        <v>-</v>
      </c>
      <c r="AI30" s="77">
        <f t="shared" si="112"/>
        <v>1.9742303490234724E-2</v>
      </c>
      <c r="AJ30" s="78" t="str">
        <f t="shared" si="112"/>
        <v>-</v>
      </c>
      <c r="AK30" s="77">
        <f t="shared" si="112"/>
        <v>8.4199904642857135E-2</v>
      </c>
      <c r="AL30" s="78" t="str">
        <f t="shared" si="112"/>
        <v>-</v>
      </c>
      <c r="AM30" s="77">
        <f t="shared" si="112"/>
        <v>8.4429476071428575E-2</v>
      </c>
      <c r="AN30" s="78" t="str">
        <f t="shared" si="112"/>
        <v>-</v>
      </c>
      <c r="AO30" s="77">
        <f t="shared" si="112"/>
        <v>8.4660247499999994E-2</v>
      </c>
      <c r="AP30" s="78" t="str">
        <f t="shared" si="112"/>
        <v>-</v>
      </c>
      <c r="AQ30" s="77">
        <f t="shared" si="112"/>
        <v>8.4890418928571423E-2</v>
      </c>
      <c r="AR30" s="78" t="str">
        <f t="shared" si="112"/>
        <v>-</v>
      </c>
      <c r="AS30" s="77">
        <f t="shared" ref="AS30:BX30" si="113">IF(ISERROR(AS29/AS3),"-",AS29/AS3)</f>
        <v>8.5121190357142856E-2</v>
      </c>
      <c r="AT30" s="78" t="str">
        <f t="shared" si="113"/>
        <v>-</v>
      </c>
      <c r="AU30" s="77">
        <f t="shared" si="113"/>
        <v>8.5352561785714293E-2</v>
      </c>
      <c r="AV30" s="78" t="str">
        <f t="shared" si="113"/>
        <v>-</v>
      </c>
      <c r="AW30" s="77">
        <f t="shared" si="113"/>
        <v>8.5583933214285715E-2</v>
      </c>
      <c r="AX30" s="78" t="str">
        <f t="shared" si="113"/>
        <v>-</v>
      </c>
      <c r="AY30" s="77">
        <f t="shared" si="113"/>
        <v>8.5815304642857151E-2</v>
      </c>
      <c r="AZ30" s="78" t="str">
        <f t="shared" si="113"/>
        <v>-</v>
      </c>
      <c r="BA30" s="77">
        <f t="shared" si="113"/>
        <v>8.6047276071428563E-2</v>
      </c>
      <c r="BB30" s="78" t="str">
        <f t="shared" si="113"/>
        <v>-</v>
      </c>
      <c r="BC30" s="77">
        <f t="shared" si="113"/>
        <v>8.6278647499999986E-2</v>
      </c>
      <c r="BD30" s="78" t="str">
        <f t="shared" si="113"/>
        <v>-</v>
      </c>
      <c r="BE30" s="77">
        <f t="shared" si="113"/>
        <v>8.6511218928571415E-2</v>
      </c>
      <c r="BF30" s="78" t="str">
        <f t="shared" si="113"/>
        <v>-</v>
      </c>
      <c r="BG30" s="77">
        <f t="shared" si="113"/>
        <v>8.6743790357142844E-2</v>
      </c>
      <c r="BH30" s="78" t="str">
        <f t="shared" si="113"/>
        <v>-</v>
      </c>
      <c r="BI30" s="77">
        <f t="shared" si="113"/>
        <v>0.14961755285714284</v>
      </c>
      <c r="BJ30" s="78" t="str">
        <f t="shared" si="113"/>
        <v>-</v>
      </c>
      <c r="BK30" s="77">
        <f t="shared" si="113"/>
        <v>0.14979773077922079</v>
      </c>
      <c r="BL30" s="78" t="str">
        <f t="shared" si="113"/>
        <v>-</v>
      </c>
      <c r="BM30" s="77">
        <f t="shared" si="113"/>
        <v>0.14997837233766234</v>
      </c>
      <c r="BN30" s="78" t="str">
        <f t="shared" si="113"/>
        <v>-</v>
      </c>
      <c r="BO30" s="77">
        <f t="shared" si="113"/>
        <v>0.15015855025974023</v>
      </c>
      <c r="BP30" s="78" t="str">
        <f t="shared" si="113"/>
        <v>-</v>
      </c>
      <c r="BQ30" s="77">
        <f t="shared" si="113"/>
        <v>0.15033919181818178</v>
      </c>
      <c r="BR30" s="78" t="str">
        <f t="shared" si="113"/>
        <v>-</v>
      </c>
      <c r="BS30" s="77">
        <f t="shared" si="113"/>
        <v>0.150520297012987</v>
      </c>
      <c r="BT30" s="78" t="str">
        <f t="shared" si="113"/>
        <v>-</v>
      </c>
      <c r="BU30" s="77">
        <f t="shared" si="113"/>
        <v>0.15070186584415582</v>
      </c>
      <c r="BV30" s="78" t="str">
        <f t="shared" si="113"/>
        <v>-</v>
      </c>
      <c r="BW30" s="77">
        <f t="shared" si="113"/>
        <v>0.15088297103896103</v>
      </c>
      <c r="BX30" s="78" t="str">
        <f t="shared" si="113"/>
        <v>-</v>
      </c>
      <c r="BY30" s="77">
        <f t="shared" ref="BY30:CF30" si="114">IF(ISERROR(BY29/BY3),"-",BY29/BY3)</f>
        <v>0.15106407623376622</v>
      </c>
      <c r="BZ30" s="78" t="str">
        <f t="shared" si="114"/>
        <v>-</v>
      </c>
      <c r="CA30" s="77">
        <f t="shared" si="114"/>
        <v>0.1512461087012987</v>
      </c>
      <c r="CB30" s="78" t="str">
        <f t="shared" si="114"/>
        <v>-</v>
      </c>
      <c r="CC30" s="77">
        <f t="shared" si="114"/>
        <v>0.15142814116883113</v>
      </c>
      <c r="CD30" s="78" t="str">
        <f t="shared" si="114"/>
        <v>-</v>
      </c>
      <c r="CE30" s="77">
        <f t="shared" si="114"/>
        <v>0.15161063727272725</v>
      </c>
      <c r="CF30" s="78" t="str">
        <f t="shared" si="114"/>
        <v>-</v>
      </c>
      <c r="CG30" s="80"/>
      <c r="CH30" s="80"/>
    </row>
    <row r="31" spans="1:88" ht="23" customHeight="1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110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</row>
    <row r="32" spans="1:88" ht="23" hidden="1" customHeight="1"/>
    <row r="33" spans="1:88" ht="23" hidden="1" customHeight="1">
      <c r="C33" s="18"/>
      <c r="D33" s="18"/>
      <c r="E33" s="18"/>
      <c r="F33" s="18"/>
      <c r="G33" s="18"/>
      <c r="H33" s="18"/>
      <c r="I33" s="18"/>
      <c r="J33" s="18"/>
      <c r="K33" s="18"/>
    </row>
    <row r="34" spans="1:88" ht="23" hidden="1" customHeight="1">
      <c r="C34" s="15"/>
      <c r="D34" s="15"/>
      <c r="E34" s="15"/>
      <c r="F34" s="15"/>
      <c r="G34" s="15"/>
      <c r="H34" s="15"/>
      <c r="I34" s="15"/>
      <c r="J34" s="15"/>
      <c r="K34" s="15"/>
    </row>
    <row r="35" spans="1:88" ht="23" hidden="1" customHeight="1"/>
    <row r="36" spans="1:88" ht="23" hidden="1" customHeight="1"/>
    <row r="37" spans="1:88" ht="23" hidden="1" customHeight="1"/>
    <row r="38" spans="1:88" ht="23" hidden="1" customHeight="1"/>
    <row r="39" spans="1:88" ht="23" hidden="1" customHeight="1">
      <c r="A39" s="3"/>
      <c r="B39" s="3"/>
      <c r="C39" s="15"/>
      <c r="D39" s="15"/>
      <c r="E39" s="15"/>
      <c r="F39" s="15"/>
      <c r="G39" s="15"/>
      <c r="H39" s="15"/>
      <c r="I39" s="15"/>
      <c r="J39" s="15"/>
      <c r="K39" s="1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</row>
    <row r="40" spans="1:88" ht="23" hidden="1" customHeight="1"/>
    <row r="41" spans="1:88" ht="23" hidden="1" customHeight="1">
      <c r="A41" s="3"/>
      <c r="B41" s="3"/>
      <c r="C41" s="15"/>
      <c r="D41" s="15"/>
      <c r="E41" s="15"/>
      <c r="F41" s="15"/>
      <c r="G41" s="15"/>
      <c r="H41" s="15"/>
      <c r="I41" s="15"/>
      <c r="J41" s="15"/>
      <c r="K41" s="1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1:88" ht="23" hidden="1" customHeight="1"/>
    <row r="43" spans="1:88" ht="23" hidden="1" customHeight="1"/>
    <row r="44" spans="1:88" ht="23" hidden="1" customHeight="1"/>
    <row r="45" spans="1:88" ht="23" hidden="1" customHeight="1"/>
    <row r="46" spans="1:88" ht="23" hidden="1" customHeight="1"/>
    <row r="47" spans="1:88" ht="23" hidden="1" customHeight="1"/>
    <row r="48" spans="1:88" ht="23" hidden="1" customHeight="1"/>
    <row r="49" ht="23" hidden="1" customHeight="1"/>
    <row r="50" ht="23" hidden="1" customHeight="1"/>
    <row r="51" ht="23" hidden="1" customHeight="1"/>
    <row r="52" ht="23" hidden="1" customHeight="1"/>
    <row r="53" ht="23" hidden="1" customHeight="1"/>
    <row r="54" ht="23" hidden="1" customHeight="1"/>
    <row r="55" ht="23" hidden="1" customHeight="1"/>
    <row r="56" ht="23" hidden="1" customHeight="1"/>
    <row r="57" ht="23" hidden="1" customHeight="1"/>
    <row r="58" ht="23" hidden="1" customHeight="1"/>
    <row r="59" ht="23" hidden="1" customHeight="1"/>
    <row r="60" ht="23" hidden="1" customHeight="1"/>
    <row r="61" ht="23" hidden="1" customHeight="1"/>
  </sheetData>
  <sheetProtection formatCells="0" formatColumns="0" formatRows="0" insertColumns="0" insertRows="0" insertHyperlinks="0" deleteColumns="0" deleteRows="0" sort="0" autoFilter="0" pivotTables="0"/>
  <dataConsolidate/>
  <mergeCells count="7">
    <mergeCell ref="A29:A30"/>
    <mergeCell ref="A5:A6"/>
    <mergeCell ref="A1:B1"/>
    <mergeCell ref="A3:A4"/>
    <mergeCell ref="A10:A11"/>
    <mergeCell ref="A17:A18"/>
    <mergeCell ref="A22:A23"/>
  </mergeCells>
  <pageMargins left="0.7" right="0.7" top="0.75" bottom="0.75" header="0.3" footer="0.3"/>
  <pageSetup paperSize="9" orientation="portrait" horizontalDpi="0" verticalDpi="0"/>
  <ignoredErrors>
    <ignoredError sqref="CG28 E13:E16 E3:E11 E19:E21 E23:E29 E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le5">
    <tabColor rgb="FF0070C0"/>
  </sheetPr>
  <dimension ref="A1:CU242"/>
  <sheetViews>
    <sheetView showGridLines="0" zoomScale="80" zoomScaleNormal="80" zoomScalePageLayoutView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8" sqref="K8"/>
    </sheetView>
  </sheetViews>
  <sheetFormatPr baseColWidth="10" defaultColWidth="0" defaultRowHeight="23" zeroHeight="1" outlineLevelRow="1"/>
  <cols>
    <col min="1" max="1" width="5.6640625" style="9" customWidth="1"/>
    <col min="2" max="2" width="80.83203125" style="9" customWidth="1"/>
    <col min="3" max="3" width="14" style="9" customWidth="1"/>
    <col min="4" max="7" width="21.1640625" style="9" customWidth="1"/>
    <col min="8" max="8" width="23.1640625" style="9" customWidth="1"/>
    <col min="9" max="12" width="21.1640625" style="9" customWidth="1"/>
    <col min="13" max="13" width="5.83203125" style="9" customWidth="1"/>
    <col min="14" max="25" width="14.83203125" style="9" customWidth="1"/>
    <col min="26" max="26" width="15.33203125" style="9" customWidth="1"/>
    <col min="27" max="27" width="14.83203125" style="9" customWidth="1"/>
    <col min="28" max="28" width="18.6640625" style="9" customWidth="1"/>
    <col min="29" max="30" width="16" style="9" customWidth="1"/>
    <col min="31" max="31" width="14.83203125" style="9" customWidth="1"/>
    <col min="32" max="32" width="16.1640625" style="9" customWidth="1"/>
    <col min="33" max="33" width="14.83203125" style="9" customWidth="1"/>
    <col min="34" max="34" width="16" style="9" customWidth="1"/>
    <col min="35" max="35" width="14.83203125" style="9" customWidth="1"/>
    <col min="36" max="36" width="16" style="9" customWidth="1"/>
    <col min="37" max="37" width="14.83203125" style="9" customWidth="1"/>
    <col min="38" max="38" width="16" style="9" customWidth="1"/>
    <col min="39" max="39" width="14.83203125" style="9" customWidth="1"/>
    <col min="40" max="40" width="17" style="9" customWidth="1"/>
    <col min="41" max="41" width="14.83203125" style="9" customWidth="1"/>
    <col min="42" max="42" width="16.1640625" style="9" customWidth="1"/>
    <col min="43" max="43" width="14.83203125" style="9" customWidth="1"/>
    <col min="44" max="44" width="17.6640625" style="9" customWidth="1"/>
    <col min="45" max="45" width="14.83203125" style="9" customWidth="1"/>
    <col min="46" max="46" width="15.33203125" style="9" customWidth="1"/>
    <col min="47" max="47" width="14.83203125" style="9" customWidth="1"/>
    <col min="48" max="48" width="17.6640625" style="9" customWidth="1"/>
    <col min="49" max="49" width="14.83203125" style="9" customWidth="1"/>
    <col min="50" max="50" width="17.6640625" style="9" customWidth="1"/>
    <col min="51" max="51" width="14.83203125" style="9" customWidth="1"/>
    <col min="52" max="52" width="16.5" style="9" customWidth="1"/>
    <col min="53" max="53" width="14.83203125" style="9" customWidth="1"/>
    <col min="54" max="54" width="17.83203125" style="9" customWidth="1"/>
    <col min="55" max="55" width="14.83203125" style="9" customWidth="1"/>
    <col min="56" max="56" width="17" style="9" customWidth="1"/>
    <col min="57" max="57" width="14.83203125" style="9" customWidth="1"/>
    <col min="58" max="58" width="16.1640625" style="9" customWidth="1"/>
    <col min="59" max="59" width="14.83203125" style="9" customWidth="1"/>
    <col min="60" max="60" width="17.6640625" style="9" customWidth="1"/>
    <col min="61" max="61" width="14.83203125" style="9" customWidth="1"/>
    <col min="62" max="62" width="16" style="9" customWidth="1"/>
    <col min="63" max="63" width="14.83203125" style="9" customWidth="1"/>
    <col min="64" max="64" width="16" style="9" customWidth="1"/>
    <col min="65" max="65" width="14.83203125" style="9" customWidth="1"/>
    <col min="66" max="66" width="16" style="9" customWidth="1"/>
    <col min="67" max="85" width="14.83203125" style="9" customWidth="1"/>
    <col min="86" max="88" width="10.83203125" style="45" customWidth="1"/>
    <col min="89" max="99" width="0" style="45" hidden="1" customWidth="1"/>
    <col min="100" max="16384" width="10.83203125" style="45" hidden="1"/>
  </cols>
  <sheetData>
    <row r="1" spans="1:85" s="3" customFormat="1" ht="46" customHeight="1">
      <c r="A1" s="537"/>
      <c r="B1" s="10" t="s">
        <v>182</v>
      </c>
      <c r="C1" s="538"/>
      <c r="D1" s="212" t="str">
        <f>'CR Khépri Santé'!C1</f>
        <v>31/08/2016 - 12m</v>
      </c>
      <c r="E1" s="181" t="str">
        <f>'CR Khépri Santé'!D1</f>
        <v>31/08/2017 - 12m</v>
      </c>
      <c r="F1" s="181" t="str">
        <f>'CR Khépri Santé'!E1</f>
        <v>31/08/2018 - 12m</v>
      </c>
      <c r="G1" s="205" t="str">
        <f>'CR Khépri Santé'!F1</f>
        <v>31/08/2019 - Budget</v>
      </c>
      <c r="H1" s="204" t="str">
        <f>'CR Khépri Santé'!G1</f>
        <v>31/08/2019 - Réalisé</v>
      </c>
      <c r="I1" s="205" t="str">
        <f>'CR Khépri Santé'!H1</f>
        <v>31/08/2020 - Budget</v>
      </c>
      <c r="J1" s="204" t="str">
        <f>'CR Khépri Santé'!I1</f>
        <v>31/08/2020 - Réalisé</v>
      </c>
      <c r="K1" s="205" t="str">
        <f>'CR Khépri Santé'!J1</f>
        <v>31/08/2021 - Budget</v>
      </c>
      <c r="L1" s="30" t="str">
        <f>'CR Khépri Santé'!K1</f>
        <v>31/08/2021 - Réalisé</v>
      </c>
      <c r="M1" s="2"/>
      <c r="N1" s="173">
        <f>'CR Khépri Santé'!M1</f>
        <v>43344</v>
      </c>
      <c r="O1" s="48">
        <f>'CR Khépri Santé'!N1</f>
        <v>43344</v>
      </c>
      <c r="P1" s="37">
        <f>'CR Khépri Santé'!O1</f>
        <v>43375</v>
      </c>
      <c r="Q1" s="48">
        <f>'CR Khépri Santé'!P1</f>
        <v>43375</v>
      </c>
      <c r="R1" s="37">
        <f>'CR Khépri Santé'!Q1</f>
        <v>43406</v>
      </c>
      <c r="S1" s="48">
        <f>'CR Khépri Santé'!R1</f>
        <v>43406</v>
      </c>
      <c r="T1" s="37">
        <f>'CR Khépri Santé'!S1</f>
        <v>43437</v>
      </c>
      <c r="U1" s="48">
        <f>'CR Khépri Santé'!T1</f>
        <v>43437</v>
      </c>
      <c r="V1" s="37">
        <f>'CR Khépri Santé'!U1</f>
        <v>43468</v>
      </c>
      <c r="W1" s="48">
        <f>'CR Khépri Santé'!V1</f>
        <v>43468</v>
      </c>
      <c r="X1" s="37">
        <f>'CR Khépri Santé'!W1</f>
        <v>43499</v>
      </c>
      <c r="Y1" s="48">
        <f>'CR Khépri Santé'!X1</f>
        <v>43499</v>
      </c>
      <c r="Z1" s="37">
        <f>'CR Khépri Santé'!Y1</f>
        <v>43530</v>
      </c>
      <c r="AA1" s="48">
        <f>'CR Khépri Santé'!Z1</f>
        <v>43530</v>
      </c>
      <c r="AB1" s="37">
        <f>'CR Khépri Santé'!AA1</f>
        <v>43561</v>
      </c>
      <c r="AC1" s="48">
        <f>'CR Khépri Santé'!AB1</f>
        <v>43561</v>
      </c>
      <c r="AD1" s="37">
        <f>'CR Khépri Santé'!AC1</f>
        <v>43592</v>
      </c>
      <c r="AE1" s="48">
        <f>'CR Khépri Santé'!AD1</f>
        <v>43592</v>
      </c>
      <c r="AF1" s="37">
        <f>'CR Khépri Santé'!AE1</f>
        <v>43623</v>
      </c>
      <c r="AG1" s="48">
        <f>'CR Khépri Santé'!AF1</f>
        <v>43623</v>
      </c>
      <c r="AH1" s="37">
        <f>'CR Khépri Santé'!AG1</f>
        <v>43654</v>
      </c>
      <c r="AI1" s="48">
        <f>'CR Khépri Santé'!AH1</f>
        <v>43654</v>
      </c>
      <c r="AJ1" s="37">
        <f>'CR Khépri Santé'!AI1</f>
        <v>43685</v>
      </c>
      <c r="AK1" s="48">
        <f>'CR Khépri Santé'!AJ1</f>
        <v>43685</v>
      </c>
      <c r="AL1" s="173">
        <f>'CR Khépri Santé'!AK1</f>
        <v>43716</v>
      </c>
      <c r="AM1" s="48">
        <f>'CR Khépri Santé'!AL1</f>
        <v>43716</v>
      </c>
      <c r="AN1" s="37">
        <f>'CR Khépri Santé'!AM1</f>
        <v>43747</v>
      </c>
      <c r="AO1" s="48">
        <f>'CR Khépri Santé'!AN1</f>
        <v>43747</v>
      </c>
      <c r="AP1" s="37">
        <f>'CR Khépri Santé'!AO1</f>
        <v>43778</v>
      </c>
      <c r="AQ1" s="48">
        <f>'CR Khépri Santé'!AP1</f>
        <v>43778</v>
      </c>
      <c r="AR1" s="37">
        <f>'CR Khépri Santé'!AQ1</f>
        <v>43809</v>
      </c>
      <c r="AS1" s="48">
        <f>'CR Khépri Santé'!AR1</f>
        <v>43809</v>
      </c>
      <c r="AT1" s="37">
        <f>'CR Khépri Santé'!AS1</f>
        <v>43840</v>
      </c>
      <c r="AU1" s="48">
        <f>'CR Khépri Santé'!AT1</f>
        <v>43840</v>
      </c>
      <c r="AV1" s="37">
        <f>'CR Khépri Santé'!AU1</f>
        <v>43871</v>
      </c>
      <c r="AW1" s="48">
        <f>'CR Khépri Santé'!AV1</f>
        <v>43871</v>
      </c>
      <c r="AX1" s="37">
        <f>'CR Khépri Santé'!AW1</f>
        <v>43902</v>
      </c>
      <c r="AY1" s="48">
        <f>'CR Khépri Santé'!AX1</f>
        <v>43902</v>
      </c>
      <c r="AZ1" s="37">
        <f>'CR Khépri Santé'!AY1</f>
        <v>43933</v>
      </c>
      <c r="BA1" s="48">
        <f>'CR Khépri Santé'!AZ1</f>
        <v>43933</v>
      </c>
      <c r="BB1" s="37">
        <f>'CR Khépri Santé'!BA1</f>
        <v>43964</v>
      </c>
      <c r="BC1" s="48">
        <f>'CR Khépri Santé'!BB1</f>
        <v>43964</v>
      </c>
      <c r="BD1" s="37">
        <f>'CR Khépri Santé'!BC1</f>
        <v>43995</v>
      </c>
      <c r="BE1" s="48">
        <f>'CR Khépri Santé'!BD1</f>
        <v>43995</v>
      </c>
      <c r="BF1" s="37">
        <f>'CR Khépri Santé'!BE1</f>
        <v>44026</v>
      </c>
      <c r="BG1" s="48">
        <f>'CR Khépri Santé'!BF1</f>
        <v>44026</v>
      </c>
      <c r="BH1" s="37">
        <f>'CR Khépri Santé'!BG1</f>
        <v>44057</v>
      </c>
      <c r="BI1" s="48">
        <f>'CR Khépri Santé'!BH1</f>
        <v>44057</v>
      </c>
      <c r="BJ1" s="173">
        <f>'CR Khépri Santé'!BI1</f>
        <v>44088</v>
      </c>
      <c r="BK1" s="48">
        <f>'CR Khépri Santé'!BJ1</f>
        <v>44088</v>
      </c>
      <c r="BL1" s="37">
        <f>'CR Khépri Santé'!BK1</f>
        <v>44119</v>
      </c>
      <c r="BM1" s="48">
        <f>'CR Khépri Santé'!BL1</f>
        <v>44119</v>
      </c>
      <c r="BN1" s="37">
        <f>'CR Khépri Santé'!BM1</f>
        <v>44150</v>
      </c>
      <c r="BO1" s="48">
        <f>'CR Khépri Santé'!BN1</f>
        <v>44150</v>
      </c>
      <c r="BP1" s="37">
        <f>'CR Khépri Santé'!BO1</f>
        <v>44181</v>
      </c>
      <c r="BQ1" s="48">
        <f>'CR Khépri Santé'!BP1</f>
        <v>44181</v>
      </c>
      <c r="BR1" s="37">
        <f>'CR Khépri Santé'!BQ1</f>
        <v>44212</v>
      </c>
      <c r="BS1" s="48">
        <f>'CR Khépri Santé'!BR1</f>
        <v>44212</v>
      </c>
      <c r="BT1" s="37">
        <f>'CR Khépri Santé'!BS1</f>
        <v>44243</v>
      </c>
      <c r="BU1" s="48">
        <f>'CR Khépri Santé'!BT1</f>
        <v>44243</v>
      </c>
      <c r="BV1" s="37">
        <f>'CR Khépri Santé'!BU1</f>
        <v>44274</v>
      </c>
      <c r="BW1" s="48">
        <f>'CR Khépri Santé'!BV1</f>
        <v>44274</v>
      </c>
      <c r="BX1" s="37">
        <f>'CR Khépri Santé'!BW1</f>
        <v>44305</v>
      </c>
      <c r="BY1" s="48">
        <f>'CR Khépri Santé'!BX1</f>
        <v>44305</v>
      </c>
      <c r="BZ1" s="37">
        <f>'CR Khépri Santé'!BY1</f>
        <v>44336</v>
      </c>
      <c r="CA1" s="48">
        <f>'CR Khépri Santé'!BZ1</f>
        <v>44336</v>
      </c>
      <c r="CB1" s="37">
        <f>'CR Khépri Santé'!CA1</f>
        <v>44367</v>
      </c>
      <c r="CC1" s="48">
        <f>'CR Khépri Santé'!CB1</f>
        <v>44367</v>
      </c>
      <c r="CD1" s="37">
        <f>'CR Khépri Santé'!CC1</f>
        <v>44398</v>
      </c>
      <c r="CE1" s="48">
        <f>'CR Khépri Santé'!CD1</f>
        <v>44398</v>
      </c>
      <c r="CF1" s="37">
        <f>'CR Khépri Santé'!CE1</f>
        <v>44429</v>
      </c>
      <c r="CG1" s="48">
        <f>'CR Khépri Santé'!CF1</f>
        <v>44429</v>
      </c>
    </row>
    <row r="2" spans="1:85" ht="24" thickBot="1"/>
    <row r="3" spans="1:85" s="3" customFormat="1" ht="25" customHeight="1" thickTop="1">
      <c r="A3" s="14" t="s">
        <v>34</v>
      </c>
      <c r="B3" s="175" t="s">
        <v>111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</row>
    <row r="4" spans="1:85" s="3" customFormat="1" ht="23" customHeight="1">
      <c r="A4" s="6"/>
      <c r="B4" s="4"/>
      <c r="C4" s="27"/>
      <c r="D4" s="27"/>
      <c r="E4" s="27"/>
      <c r="F4" s="27"/>
      <c r="G4" s="177"/>
      <c r="H4" s="177"/>
      <c r="I4" s="177"/>
      <c r="J4" s="177"/>
      <c r="K4" s="177"/>
      <c r="L4" s="177"/>
      <c r="M4" s="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</row>
    <row r="5" spans="1:85" ht="23" customHeight="1">
      <c r="A5" s="10">
        <v>1</v>
      </c>
      <c r="B5" s="120" t="s">
        <v>112</v>
      </c>
      <c r="C5" s="191"/>
      <c r="D5" s="191"/>
      <c r="E5" s="191"/>
      <c r="F5" s="191"/>
      <c r="G5" s="177"/>
      <c r="H5" s="177"/>
      <c r="I5" s="177"/>
      <c r="J5" s="177"/>
      <c r="K5" s="192"/>
      <c r="L5" s="177"/>
      <c r="M5" s="1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</row>
    <row r="6" spans="1:85" s="67" customFormat="1" ht="23" customHeight="1">
      <c r="A6" s="217"/>
      <c r="B6" s="218"/>
      <c r="C6" s="191"/>
      <c r="D6" s="191"/>
      <c r="E6" s="191"/>
      <c r="F6" s="191"/>
      <c r="G6" s="191"/>
      <c r="H6" s="191"/>
      <c r="I6" s="191"/>
      <c r="J6" s="191"/>
      <c r="K6" s="219"/>
      <c r="L6" s="191"/>
      <c r="M6" s="220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  <c r="CE6" s="221"/>
      <c r="CF6" s="221"/>
      <c r="CG6" s="221"/>
    </row>
    <row r="7" spans="1:85" s="3" customFormat="1" ht="23" customHeight="1" thickBot="1">
      <c r="A7" s="1"/>
      <c r="B7" s="11" t="s">
        <v>14</v>
      </c>
      <c r="C7" s="11"/>
      <c r="D7" s="185"/>
      <c r="E7" s="185"/>
      <c r="F7" s="185"/>
      <c r="G7" s="185"/>
      <c r="H7" s="185"/>
      <c r="I7" s="185"/>
      <c r="J7" s="185"/>
      <c r="K7" s="185"/>
      <c r="L7" s="185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</row>
    <row r="8" spans="1:85" s="3" customFormat="1" ht="23" customHeight="1">
      <c r="A8" s="74"/>
      <c r="B8" s="74" t="s">
        <v>59</v>
      </c>
      <c r="C8" s="113"/>
      <c r="D8" s="113"/>
      <c r="E8" s="113"/>
      <c r="F8" s="113"/>
      <c r="G8" s="197">
        <v>172207</v>
      </c>
      <c r="H8" s="68"/>
      <c r="I8" s="197">
        <v>200000</v>
      </c>
      <c r="J8" s="68"/>
      <c r="K8" s="197">
        <v>220000</v>
      </c>
      <c r="L8" s="68"/>
      <c r="M8" s="74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</row>
    <row r="9" spans="1:85" s="3" customFormat="1" ht="23" customHeight="1">
      <c r="A9" s="74"/>
      <c r="B9" s="74"/>
      <c r="C9" s="115"/>
      <c r="D9" s="115"/>
      <c r="E9" s="115"/>
      <c r="F9" s="115"/>
      <c r="G9" s="12"/>
      <c r="H9" s="12"/>
      <c r="I9" s="12"/>
      <c r="J9" s="12"/>
      <c r="K9" s="12"/>
      <c r="L9" s="12"/>
      <c r="M9" s="74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</row>
    <row r="10" spans="1:85" s="3" customFormat="1" ht="23" customHeight="1">
      <c r="A10" s="74"/>
      <c r="B10" s="182" t="s">
        <v>99</v>
      </c>
      <c r="C10" s="234"/>
      <c r="D10" s="201">
        <v>20942</v>
      </c>
      <c r="E10" s="180">
        <v>68682</v>
      </c>
      <c r="F10" s="180">
        <v>104487</v>
      </c>
      <c r="G10" s="183">
        <f>N10+P10+R10+T10+V10+X10+Z10+AB10+AD10+AF10+AH10+AJ10</f>
        <v>172207</v>
      </c>
      <c r="H10" s="184">
        <f>O10+Q10+S10+U10+W10+Y10+AA10+AC10+AE10+AG10+AI10+AK10</f>
        <v>58212</v>
      </c>
      <c r="I10" s="183">
        <f>AL10+AN10+AP10+AR10+AT10+AV10+AX10+AZ10+BB10+BD10+BF10+BH10</f>
        <v>199999.99999999997</v>
      </c>
      <c r="J10" s="184">
        <f>AM10+AO10+AQ10+AS10+AU10+AW10+AY10+BA10+BC10+BE10+BG10+BI10</f>
        <v>0</v>
      </c>
      <c r="K10" s="183">
        <f t="shared" ref="K10" si="0">BJ10+BL10+BN10+BP10+BR10+BT10+BV10+BX10+BZ10+CB10+CD10+CF10</f>
        <v>220000.00000000003</v>
      </c>
      <c r="L10" s="184">
        <f t="shared" ref="L10" si="1">BK10+BM10+BO10+BQ10+BS10+BU10+BW10+BY10+CA10+CC10+CE10+CG10</f>
        <v>0</v>
      </c>
      <c r="M10" s="117"/>
      <c r="N10" s="200">
        <f>$G8/12</f>
        <v>14350.583333333334</v>
      </c>
      <c r="O10" s="201">
        <v>11329</v>
      </c>
      <c r="P10" s="200">
        <f>$G8/12</f>
        <v>14350.583333333334</v>
      </c>
      <c r="Q10" s="201">
        <v>12321</v>
      </c>
      <c r="R10" s="200">
        <f>$G8/12</f>
        <v>14350.583333333334</v>
      </c>
      <c r="S10" s="201">
        <v>11667</v>
      </c>
      <c r="T10" s="200">
        <f>$G8/12</f>
        <v>14350.583333333334</v>
      </c>
      <c r="U10" s="201">
        <v>10627</v>
      </c>
      <c r="V10" s="200">
        <f>$G8/12</f>
        <v>14350.583333333334</v>
      </c>
      <c r="W10" s="201">
        <v>12268</v>
      </c>
      <c r="X10" s="200">
        <f>$G8/12</f>
        <v>14350.583333333334</v>
      </c>
      <c r="Y10" s="201"/>
      <c r="Z10" s="200">
        <f>$G8/12</f>
        <v>14350.583333333334</v>
      </c>
      <c r="AA10" s="201"/>
      <c r="AB10" s="200">
        <f>$G8/12</f>
        <v>14350.583333333334</v>
      </c>
      <c r="AC10" s="201"/>
      <c r="AD10" s="200">
        <f>$G8/12</f>
        <v>14350.583333333334</v>
      </c>
      <c r="AE10" s="201"/>
      <c r="AF10" s="200">
        <f>$G8/12</f>
        <v>14350.583333333334</v>
      </c>
      <c r="AG10" s="201"/>
      <c r="AH10" s="200">
        <f>$G8/12</f>
        <v>14350.583333333334</v>
      </c>
      <c r="AI10" s="201"/>
      <c r="AJ10" s="200">
        <f>$G8/12</f>
        <v>14350.583333333334</v>
      </c>
      <c r="AK10" s="201"/>
      <c r="AL10" s="200">
        <f>$I8/12</f>
        <v>16666.666666666668</v>
      </c>
      <c r="AM10" s="201"/>
      <c r="AN10" s="200">
        <f>$I8/12</f>
        <v>16666.666666666668</v>
      </c>
      <c r="AO10" s="201"/>
      <c r="AP10" s="200">
        <f>$I8/12</f>
        <v>16666.666666666668</v>
      </c>
      <c r="AQ10" s="201"/>
      <c r="AR10" s="200">
        <f>$I8/12</f>
        <v>16666.666666666668</v>
      </c>
      <c r="AS10" s="201"/>
      <c r="AT10" s="200">
        <f>$I8/12</f>
        <v>16666.666666666668</v>
      </c>
      <c r="AU10" s="201"/>
      <c r="AV10" s="200">
        <f>$I8/12</f>
        <v>16666.666666666668</v>
      </c>
      <c r="AW10" s="201"/>
      <c r="AX10" s="200">
        <f>$I8/12</f>
        <v>16666.666666666668</v>
      </c>
      <c r="AY10" s="201"/>
      <c r="AZ10" s="200">
        <f>$I8/12</f>
        <v>16666.666666666668</v>
      </c>
      <c r="BA10" s="201"/>
      <c r="BB10" s="200">
        <f>$I8/12</f>
        <v>16666.666666666668</v>
      </c>
      <c r="BC10" s="201"/>
      <c r="BD10" s="200">
        <f>$I8/12</f>
        <v>16666.666666666668</v>
      </c>
      <c r="BE10" s="201"/>
      <c r="BF10" s="200">
        <f>$I8/12</f>
        <v>16666.666666666668</v>
      </c>
      <c r="BG10" s="201"/>
      <c r="BH10" s="200">
        <f>$I8/12</f>
        <v>16666.666666666668</v>
      </c>
      <c r="BI10" s="201"/>
      <c r="BJ10" s="200">
        <f>$K8/12</f>
        <v>18333.333333333332</v>
      </c>
      <c r="BK10" s="201"/>
      <c r="BL10" s="200">
        <f>$K8/12</f>
        <v>18333.333333333332</v>
      </c>
      <c r="BM10" s="201"/>
      <c r="BN10" s="200">
        <f>$K8/12</f>
        <v>18333.333333333332</v>
      </c>
      <c r="BO10" s="201"/>
      <c r="BP10" s="200">
        <f>$K8/12</f>
        <v>18333.333333333332</v>
      </c>
      <c r="BQ10" s="201"/>
      <c r="BR10" s="200">
        <f t="shared" ref="BR10" si="2">$K8/12</f>
        <v>18333.333333333332</v>
      </c>
      <c r="BS10" s="201"/>
      <c r="BT10" s="200">
        <f t="shared" ref="BT10" si="3">$K8/12</f>
        <v>18333.333333333332</v>
      </c>
      <c r="BU10" s="201"/>
      <c r="BV10" s="200">
        <f t="shared" ref="BV10" si="4">$K8/12</f>
        <v>18333.333333333332</v>
      </c>
      <c r="BW10" s="201"/>
      <c r="BX10" s="200">
        <f t="shared" ref="BX10" si="5">$K8/12</f>
        <v>18333.333333333332</v>
      </c>
      <c r="BY10" s="201"/>
      <c r="BZ10" s="200">
        <f t="shared" ref="BZ10" si="6">$K8/12</f>
        <v>18333.333333333332</v>
      </c>
      <c r="CA10" s="201"/>
      <c r="CB10" s="200">
        <f t="shared" ref="CB10" si="7">$K8/12</f>
        <v>18333.333333333332</v>
      </c>
      <c r="CC10" s="201"/>
      <c r="CD10" s="200">
        <f t="shared" ref="CD10" si="8">$K8/12</f>
        <v>18333.333333333332</v>
      </c>
      <c r="CE10" s="201"/>
      <c r="CF10" s="200">
        <f t="shared" ref="CF10" si="9">$K8/12</f>
        <v>18333.333333333332</v>
      </c>
      <c r="CG10" s="201"/>
    </row>
    <row r="11" spans="1:85" s="52" customFormat="1" ht="23" customHeight="1">
      <c r="A11" s="118"/>
      <c r="B11" s="112" t="s">
        <v>3</v>
      </c>
      <c r="C11" s="54"/>
      <c r="D11" s="54"/>
      <c r="E11" s="55">
        <f>E10/D10-1</f>
        <v>2.279629452774329</v>
      </c>
      <c r="F11" s="54">
        <f>F10/E10-1</f>
        <v>0.52131562854896485</v>
      </c>
      <c r="G11" s="53">
        <f>G10/F10-1</f>
        <v>0.64811890474413092</v>
      </c>
      <c r="H11" s="178">
        <f>IF(H10=0,"-",H10/F10-1)</f>
        <v>-0.44287806138562691</v>
      </c>
      <c r="I11" s="53">
        <f>IF(G10=0,"-",I10/G10-1)</f>
        <v>0.16139297473389558</v>
      </c>
      <c r="J11" s="178" t="str">
        <f>IF(J10=0,"-",J10/H10-1)</f>
        <v>-</v>
      </c>
      <c r="K11" s="53">
        <f>IF(I10=0,"-",K10/I10-1)</f>
        <v>0.10000000000000031</v>
      </c>
      <c r="L11" s="178" t="str">
        <f>IF(L10=0,"-",L10/J10-1)</f>
        <v>-</v>
      </c>
      <c r="M11" s="118"/>
      <c r="N11" s="53" t="str">
        <f t="shared" ref="N11" si="10">IF(L10=0,"-",N10/L10-1)</f>
        <v>-</v>
      </c>
      <c r="O11" s="178" t="str">
        <f t="shared" ref="O11" si="11">IF(M10=0,"-",O10/M10-1)</f>
        <v>-</v>
      </c>
      <c r="P11" s="53">
        <f>IF(N10=0,"-",P10/N10-1)</f>
        <v>0</v>
      </c>
      <c r="Q11" s="178">
        <f>IF(O10=0,"-",Q10/O10-1)</f>
        <v>8.7562891693882872E-2</v>
      </c>
      <c r="R11" s="53">
        <f>IF(P10=0,"-",R10/P10-1)</f>
        <v>0</v>
      </c>
      <c r="S11" s="178">
        <f>IF(Q10=0,"-",S10/Q10-1)</f>
        <v>-5.3080107134161225E-2</v>
      </c>
      <c r="T11" s="53">
        <f>IF(R10=0,"-",T10/R10-1)</f>
        <v>0</v>
      </c>
      <c r="U11" s="178">
        <f t="shared" ref="U11:BQ11" si="12">IF(S10=0,"-",U10/S10-1)</f>
        <v>-8.9140310276849211E-2</v>
      </c>
      <c r="V11" s="53">
        <f t="shared" si="12"/>
        <v>0</v>
      </c>
      <c r="W11" s="178">
        <f t="shared" si="12"/>
        <v>0.15441799190740557</v>
      </c>
      <c r="X11" s="53">
        <f t="shared" si="12"/>
        <v>0</v>
      </c>
      <c r="Y11" s="178">
        <f t="shared" si="12"/>
        <v>-1</v>
      </c>
      <c r="Z11" s="53">
        <f t="shared" si="12"/>
        <v>0</v>
      </c>
      <c r="AA11" s="178" t="str">
        <f t="shared" si="12"/>
        <v>-</v>
      </c>
      <c r="AB11" s="53">
        <f t="shared" si="12"/>
        <v>0</v>
      </c>
      <c r="AC11" s="178" t="str">
        <f t="shared" si="12"/>
        <v>-</v>
      </c>
      <c r="AD11" s="53">
        <f t="shared" si="12"/>
        <v>0</v>
      </c>
      <c r="AE11" s="178" t="str">
        <f t="shared" si="12"/>
        <v>-</v>
      </c>
      <c r="AF11" s="53">
        <f t="shared" si="12"/>
        <v>0</v>
      </c>
      <c r="AG11" s="178" t="str">
        <f t="shared" si="12"/>
        <v>-</v>
      </c>
      <c r="AH11" s="53">
        <f t="shared" si="12"/>
        <v>0</v>
      </c>
      <c r="AI11" s="178" t="str">
        <f t="shared" si="12"/>
        <v>-</v>
      </c>
      <c r="AJ11" s="53">
        <f t="shared" si="12"/>
        <v>0</v>
      </c>
      <c r="AK11" s="178" t="str">
        <f t="shared" si="12"/>
        <v>-</v>
      </c>
      <c r="AL11" s="53">
        <f t="shared" si="12"/>
        <v>0.1613929747338958</v>
      </c>
      <c r="AM11" s="178" t="str">
        <f t="shared" si="12"/>
        <v>-</v>
      </c>
      <c r="AN11" s="53">
        <f t="shared" si="12"/>
        <v>0</v>
      </c>
      <c r="AO11" s="178" t="str">
        <f t="shared" si="12"/>
        <v>-</v>
      </c>
      <c r="AP11" s="53">
        <f t="shared" si="12"/>
        <v>0</v>
      </c>
      <c r="AQ11" s="178" t="str">
        <f t="shared" si="12"/>
        <v>-</v>
      </c>
      <c r="AR11" s="53">
        <f t="shared" si="12"/>
        <v>0</v>
      </c>
      <c r="AS11" s="178" t="str">
        <f t="shared" si="12"/>
        <v>-</v>
      </c>
      <c r="AT11" s="53">
        <f t="shared" si="12"/>
        <v>0</v>
      </c>
      <c r="AU11" s="178" t="str">
        <f t="shared" si="12"/>
        <v>-</v>
      </c>
      <c r="AV11" s="53">
        <f t="shared" si="12"/>
        <v>0</v>
      </c>
      <c r="AW11" s="178" t="str">
        <f t="shared" si="12"/>
        <v>-</v>
      </c>
      <c r="AX11" s="53">
        <f t="shared" si="12"/>
        <v>0</v>
      </c>
      <c r="AY11" s="178" t="str">
        <f t="shared" si="12"/>
        <v>-</v>
      </c>
      <c r="AZ11" s="53">
        <f t="shared" si="12"/>
        <v>0</v>
      </c>
      <c r="BA11" s="178" t="str">
        <f t="shared" si="12"/>
        <v>-</v>
      </c>
      <c r="BB11" s="53">
        <f t="shared" si="12"/>
        <v>0</v>
      </c>
      <c r="BC11" s="178" t="str">
        <f t="shared" si="12"/>
        <v>-</v>
      </c>
      <c r="BD11" s="53">
        <f t="shared" si="12"/>
        <v>0</v>
      </c>
      <c r="BE11" s="178" t="str">
        <f t="shared" si="12"/>
        <v>-</v>
      </c>
      <c r="BF11" s="53">
        <f t="shared" si="12"/>
        <v>0</v>
      </c>
      <c r="BG11" s="178" t="str">
        <f t="shared" si="12"/>
        <v>-</v>
      </c>
      <c r="BH11" s="53">
        <f t="shared" si="12"/>
        <v>0</v>
      </c>
      <c r="BI11" s="178" t="str">
        <f t="shared" si="12"/>
        <v>-</v>
      </c>
      <c r="BJ11" s="53">
        <f t="shared" si="12"/>
        <v>9.9999999999999867E-2</v>
      </c>
      <c r="BK11" s="178" t="str">
        <f t="shared" si="12"/>
        <v>-</v>
      </c>
      <c r="BL11" s="53">
        <f t="shared" si="12"/>
        <v>0</v>
      </c>
      <c r="BM11" s="178" t="str">
        <f t="shared" si="12"/>
        <v>-</v>
      </c>
      <c r="BN11" s="53">
        <f t="shared" si="12"/>
        <v>0</v>
      </c>
      <c r="BO11" s="178" t="str">
        <f t="shared" si="12"/>
        <v>-</v>
      </c>
      <c r="BP11" s="53">
        <f t="shared" si="12"/>
        <v>0</v>
      </c>
      <c r="BQ11" s="178" t="str">
        <f t="shared" si="12"/>
        <v>-</v>
      </c>
      <c r="BR11" s="53">
        <f t="shared" ref="BR11" si="13">IF(BP10=0,"-",BR10/BP10-1)</f>
        <v>0</v>
      </c>
      <c r="BS11" s="178" t="str">
        <f t="shared" ref="BS11" si="14">IF(BQ10=0,"-",BS10/BQ10-1)</f>
        <v>-</v>
      </c>
      <c r="BT11" s="53">
        <f t="shared" ref="BT11" si="15">IF(BR10=0,"-",BT10/BR10-1)</f>
        <v>0</v>
      </c>
      <c r="BU11" s="178" t="str">
        <f t="shared" ref="BU11" si="16">IF(BS10=0,"-",BU10/BS10-1)</f>
        <v>-</v>
      </c>
      <c r="BV11" s="53">
        <f t="shared" ref="BV11" si="17">IF(BT10=0,"-",BV10/BT10-1)</f>
        <v>0</v>
      </c>
      <c r="BW11" s="178" t="str">
        <f t="shared" ref="BW11" si="18">IF(BU10=0,"-",BW10/BU10-1)</f>
        <v>-</v>
      </c>
      <c r="BX11" s="53">
        <f t="shared" ref="BX11" si="19">IF(BV10=0,"-",BX10/BV10-1)</f>
        <v>0</v>
      </c>
      <c r="BY11" s="178" t="str">
        <f t="shared" ref="BY11" si="20">IF(BW10=0,"-",BY10/BW10-1)</f>
        <v>-</v>
      </c>
      <c r="BZ11" s="53">
        <f t="shared" ref="BZ11" si="21">IF(BX10=0,"-",BZ10/BX10-1)</f>
        <v>0</v>
      </c>
      <c r="CA11" s="178" t="str">
        <f t="shared" ref="CA11" si="22">IF(BY10=0,"-",CA10/BY10-1)</f>
        <v>-</v>
      </c>
      <c r="CB11" s="53">
        <f t="shared" ref="CB11" si="23">IF(BZ10=0,"-",CB10/BZ10-1)</f>
        <v>0</v>
      </c>
      <c r="CC11" s="178" t="str">
        <f t="shared" ref="CC11" si="24">IF(CA10=0,"-",CC10/CA10-1)</f>
        <v>-</v>
      </c>
      <c r="CD11" s="53">
        <f t="shared" ref="CD11" si="25">IF(CB10=0,"-",CD10/CB10-1)</f>
        <v>0</v>
      </c>
      <c r="CE11" s="178" t="str">
        <f t="shared" ref="CE11" si="26">IF(CC10=0,"-",CE10/CC10-1)</f>
        <v>-</v>
      </c>
      <c r="CF11" s="53">
        <f t="shared" ref="CF11" si="27">IF(CD10=0,"-",CF10/CD10-1)</f>
        <v>0</v>
      </c>
      <c r="CG11" s="178" t="str">
        <f t="shared" ref="CG11" si="28">IF(CE10=0,"-",CG10/CE10-1)</f>
        <v>-</v>
      </c>
    </row>
    <row r="12" spans="1:85" s="232" customFormat="1" ht="23" customHeight="1">
      <c r="A12" s="226"/>
      <c r="B12" s="227" t="s">
        <v>127</v>
      </c>
      <c r="C12" s="228"/>
      <c r="D12" s="228"/>
      <c r="E12" s="229"/>
      <c r="F12" s="228"/>
      <c r="G12" s="230"/>
      <c r="H12" s="231"/>
      <c r="I12" s="230"/>
      <c r="J12" s="231"/>
      <c r="K12" s="230"/>
      <c r="L12" s="231"/>
      <c r="M12" s="226"/>
      <c r="N12" s="230"/>
      <c r="O12" s="231">
        <f>O10-N10</f>
        <v>-3021.5833333333339</v>
      </c>
      <c r="P12" s="230"/>
      <c r="Q12" s="231">
        <f t="shared" ref="Q12" si="29">Q10-P10</f>
        <v>-2029.5833333333339</v>
      </c>
      <c r="R12" s="230"/>
      <c r="S12" s="231">
        <f t="shared" ref="S12" si="30">S10-R10</f>
        <v>-2683.5833333333339</v>
      </c>
      <c r="T12" s="230"/>
      <c r="U12" s="231">
        <f t="shared" ref="U12" si="31">U10-T10</f>
        <v>-3723.5833333333339</v>
      </c>
      <c r="V12" s="230"/>
      <c r="W12" s="231">
        <f t="shared" ref="W12" si="32">W10-V10</f>
        <v>-2082.5833333333339</v>
      </c>
      <c r="X12" s="230"/>
      <c r="Y12" s="231">
        <f t="shared" ref="Y12" si="33">Y10-X10</f>
        <v>-14350.583333333334</v>
      </c>
      <c r="Z12" s="230"/>
      <c r="AA12" s="231">
        <f t="shared" ref="AA12" si="34">AA10-Z10</f>
        <v>-14350.583333333334</v>
      </c>
      <c r="AB12" s="230"/>
      <c r="AC12" s="231">
        <f t="shared" ref="AC12" si="35">AC10-AB10</f>
        <v>-14350.583333333334</v>
      </c>
      <c r="AD12" s="230"/>
      <c r="AE12" s="231">
        <f t="shared" ref="AE12" si="36">AE10-AD10</f>
        <v>-14350.583333333334</v>
      </c>
      <c r="AF12" s="230"/>
      <c r="AG12" s="231">
        <f t="shared" ref="AG12" si="37">AG10-AF10</f>
        <v>-14350.583333333334</v>
      </c>
      <c r="AH12" s="230"/>
      <c r="AI12" s="231">
        <f t="shared" ref="AI12" si="38">AI10-AH10</f>
        <v>-14350.583333333334</v>
      </c>
      <c r="AJ12" s="230"/>
      <c r="AK12" s="231">
        <f t="shared" ref="AK12" si="39">AK10-AJ10</f>
        <v>-14350.583333333334</v>
      </c>
      <c r="AL12" s="230"/>
      <c r="AM12" s="231">
        <f t="shared" ref="AM12" si="40">AM10-AL10</f>
        <v>-16666.666666666668</v>
      </c>
      <c r="AN12" s="230"/>
      <c r="AO12" s="231">
        <f t="shared" ref="AO12" si="41">AO10-AN10</f>
        <v>-16666.666666666668</v>
      </c>
      <c r="AP12" s="230"/>
      <c r="AQ12" s="231">
        <f t="shared" ref="AQ12" si="42">AQ10-AP10</f>
        <v>-16666.666666666668</v>
      </c>
      <c r="AR12" s="230"/>
      <c r="AS12" s="231">
        <f t="shared" ref="AS12" si="43">AS10-AR10</f>
        <v>-16666.666666666668</v>
      </c>
      <c r="AT12" s="230"/>
      <c r="AU12" s="231">
        <f t="shared" ref="AU12" si="44">AU10-AT10</f>
        <v>-16666.666666666668</v>
      </c>
      <c r="AV12" s="230"/>
      <c r="AW12" s="231">
        <f t="shared" ref="AW12" si="45">AW10-AV10</f>
        <v>-16666.666666666668</v>
      </c>
      <c r="AX12" s="230"/>
      <c r="AY12" s="231">
        <f t="shared" ref="AY12" si="46">AY10-AX10</f>
        <v>-16666.666666666668</v>
      </c>
      <c r="AZ12" s="230"/>
      <c r="BA12" s="231">
        <f t="shared" ref="BA12" si="47">BA10-AZ10</f>
        <v>-16666.666666666668</v>
      </c>
      <c r="BB12" s="230"/>
      <c r="BC12" s="231">
        <f t="shared" ref="BC12" si="48">BC10-BB10</f>
        <v>-16666.666666666668</v>
      </c>
      <c r="BD12" s="230"/>
      <c r="BE12" s="231">
        <f t="shared" ref="BE12" si="49">BE10-BD10</f>
        <v>-16666.666666666668</v>
      </c>
      <c r="BF12" s="230"/>
      <c r="BG12" s="231">
        <f t="shared" ref="BG12" si="50">BG10-BF10</f>
        <v>-16666.666666666668</v>
      </c>
      <c r="BH12" s="230"/>
      <c r="BI12" s="231">
        <f t="shared" ref="BI12" si="51">BI10-BH10</f>
        <v>-16666.666666666668</v>
      </c>
      <c r="BJ12" s="230"/>
      <c r="BK12" s="231">
        <f t="shared" ref="BK12" si="52">BK10-BJ10</f>
        <v>-18333.333333333332</v>
      </c>
      <c r="BL12" s="230"/>
      <c r="BM12" s="231">
        <f t="shared" ref="BM12" si="53">BM10-BL10</f>
        <v>-18333.333333333332</v>
      </c>
      <c r="BN12" s="230"/>
      <c r="BO12" s="231">
        <f t="shared" ref="BO12" si="54">BO10-BN10</f>
        <v>-18333.333333333332</v>
      </c>
      <c r="BP12" s="230"/>
      <c r="BQ12" s="231">
        <f t="shared" ref="BQ12" si="55">BQ10-BP10</f>
        <v>-18333.333333333332</v>
      </c>
      <c r="BR12" s="230"/>
      <c r="BS12" s="231">
        <f t="shared" ref="BS12" si="56">BS10-BR10</f>
        <v>-18333.333333333332</v>
      </c>
      <c r="BT12" s="230"/>
      <c r="BU12" s="231">
        <f t="shared" ref="BU12" si="57">BU10-BT10</f>
        <v>-18333.333333333332</v>
      </c>
      <c r="BV12" s="230"/>
      <c r="BW12" s="231">
        <f t="shared" ref="BW12" si="58">BW10-BV10</f>
        <v>-18333.333333333332</v>
      </c>
      <c r="BX12" s="230"/>
      <c r="BY12" s="231">
        <f t="shared" ref="BY12" si="59">BY10-BX10</f>
        <v>-18333.333333333332</v>
      </c>
      <c r="BZ12" s="230"/>
      <c r="CA12" s="231">
        <f>CA10-BZ10</f>
        <v>-18333.333333333332</v>
      </c>
      <c r="CB12" s="230"/>
      <c r="CC12" s="231">
        <f t="shared" ref="CC12" si="60">CC10-CB10</f>
        <v>-18333.333333333332</v>
      </c>
      <c r="CD12" s="230"/>
      <c r="CE12" s="231">
        <f t="shared" ref="CE12" si="61">CE10-CD10</f>
        <v>-18333.333333333332</v>
      </c>
      <c r="CF12" s="230"/>
      <c r="CG12" s="231">
        <f t="shared" ref="CG12" si="62">CG10-CF10</f>
        <v>-18333.333333333332</v>
      </c>
    </row>
    <row r="13" spans="1:85"/>
    <row r="14" spans="1:85" ht="23" customHeight="1">
      <c r="A14" s="10">
        <v>2</v>
      </c>
      <c r="B14" s="120" t="s">
        <v>113</v>
      </c>
      <c r="C14" s="191"/>
      <c r="D14" s="191"/>
      <c r="E14" s="191"/>
      <c r="F14" s="191"/>
      <c r="G14" s="177"/>
      <c r="H14" s="177"/>
      <c r="I14" s="177"/>
      <c r="J14" s="177"/>
      <c r="K14" s="192"/>
      <c r="L14" s="177"/>
      <c r="M14" s="1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</row>
    <row r="15" spans="1:85" s="3" customFormat="1" ht="25" customHeight="1">
      <c r="A15" s="1"/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"/>
      <c r="N15" s="211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</row>
    <row r="16" spans="1:85" s="3" customFormat="1" ht="25" customHeight="1" thickBot="1">
      <c r="A16" s="1"/>
      <c r="B16" s="11" t="s">
        <v>14</v>
      </c>
      <c r="C16" s="11"/>
      <c r="D16" s="185"/>
      <c r="E16" s="185"/>
      <c r="F16" s="185"/>
      <c r="G16" s="185"/>
      <c r="H16" s="185"/>
      <c r="I16" s="185"/>
      <c r="J16" s="185"/>
      <c r="K16" s="185"/>
      <c r="L16" s="185"/>
      <c r="M16" s="1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</row>
    <row r="17" spans="1:85" s="3" customFormat="1" ht="25" customHeight="1">
      <c r="A17" s="1"/>
      <c r="B17" s="207" t="s">
        <v>63</v>
      </c>
      <c r="C17" s="68"/>
      <c r="D17" s="68"/>
      <c r="E17" s="68"/>
      <c r="F17" s="68"/>
      <c r="G17" s="197">
        <v>0</v>
      </c>
      <c r="H17" s="68"/>
      <c r="I17" s="197">
        <v>0</v>
      </c>
      <c r="J17" s="68"/>
      <c r="K17" s="197">
        <v>0</v>
      </c>
      <c r="L17" s="68"/>
      <c r="M17" s="119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</row>
    <row r="18" spans="1:85" ht="25" customHeight="1">
      <c r="B18" s="20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0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</row>
    <row r="19" spans="1:85" s="3" customFormat="1" ht="25" customHeight="1">
      <c r="A19" s="9"/>
      <c r="B19" s="206" t="str">
        <f>B17</f>
        <v>Subventions d'exploitation</v>
      </c>
      <c r="C19" s="421"/>
      <c r="D19" s="422">
        <v>0</v>
      </c>
      <c r="E19" s="422">
        <v>1500</v>
      </c>
      <c r="F19" s="422">
        <v>833</v>
      </c>
      <c r="G19" s="198">
        <f>N19+P19+R19+T19+V19+X19+Z19+AB19+AD19+AF19+AH19+AJ19</f>
        <v>0</v>
      </c>
      <c r="H19" s="249">
        <f>O19+Q19+S19+U19+W19+Y19+AA19+AC19+AE19+AG19+AI19+AK19</f>
        <v>0</v>
      </c>
      <c r="I19" s="198">
        <f>AL19+AN19+AP19+AR19+AT19+AV19+AX19+AZ19+BB19+BD19+BF19+BH19</f>
        <v>0</v>
      </c>
      <c r="J19" s="249">
        <f>AM19+AO19+AQ19+AS19+AU19+AW19+AY19+BA19+BC19+BE19+BG19+BI19</f>
        <v>0</v>
      </c>
      <c r="K19" s="198">
        <f>BJ19+BL19+BN19+BP19+BR19+BT19+BV19+BX19+BZ19+CB19+CD19+CF19</f>
        <v>0</v>
      </c>
      <c r="L19" s="196">
        <f>BK19+BM19+BO19+BQ19+BS19+BU19+BW19+BY19+CA19+CC19+CE19+CG19</f>
        <v>0</v>
      </c>
      <c r="M19" s="119"/>
      <c r="N19" s="198">
        <f>$G17/12</f>
        <v>0</v>
      </c>
      <c r="O19" s="196"/>
      <c r="P19" s="198">
        <f>$G17/12</f>
        <v>0</v>
      </c>
      <c r="Q19" s="196"/>
      <c r="R19" s="198">
        <f>$G17/12</f>
        <v>0</v>
      </c>
      <c r="S19" s="196"/>
      <c r="T19" s="198">
        <f>$G17/12</f>
        <v>0</v>
      </c>
      <c r="U19" s="196"/>
      <c r="V19" s="198">
        <f>$G17/12</f>
        <v>0</v>
      </c>
      <c r="W19" s="196"/>
      <c r="X19" s="198">
        <f>$G17/12</f>
        <v>0</v>
      </c>
      <c r="Y19" s="196"/>
      <c r="Z19" s="198">
        <f>$G17/12</f>
        <v>0</v>
      </c>
      <c r="AA19" s="196"/>
      <c r="AB19" s="198">
        <f>$G17/12</f>
        <v>0</v>
      </c>
      <c r="AC19" s="196"/>
      <c r="AD19" s="198">
        <f>$G17/12</f>
        <v>0</v>
      </c>
      <c r="AE19" s="196"/>
      <c r="AF19" s="198">
        <f>$G17/12</f>
        <v>0</v>
      </c>
      <c r="AG19" s="196"/>
      <c r="AH19" s="198">
        <f>$G17/12</f>
        <v>0</v>
      </c>
      <c r="AI19" s="196"/>
      <c r="AJ19" s="198">
        <f>$G17/12</f>
        <v>0</v>
      </c>
      <c r="AK19" s="196"/>
      <c r="AL19" s="198">
        <f>$I17/12</f>
        <v>0</v>
      </c>
      <c r="AM19" s="196"/>
      <c r="AN19" s="198">
        <f>$I17/12</f>
        <v>0</v>
      </c>
      <c r="AO19" s="196"/>
      <c r="AP19" s="198">
        <f>$I17/12</f>
        <v>0</v>
      </c>
      <c r="AQ19" s="196"/>
      <c r="AR19" s="198">
        <f>$I17/12</f>
        <v>0</v>
      </c>
      <c r="AS19" s="196"/>
      <c r="AT19" s="198">
        <f>$I17/12</f>
        <v>0</v>
      </c>
      <c r="AU19" s="196"/>
      <c r="AV19" s="198">
        <f>$I17/12</f>
        <v>0</v>
      </c>
      <c r="AW19" s="196"/>
      <c r="AX19" s="198">
        <f>$I17/12</f>
        <v>0</v>
      </c>
      <c r="AY19" s="196"/>
      <c r="AZ19" s="198">
        <f>$I17/12</f>
        <v>0</v>
      </c>
      <c r="BA19" s="196"/>
      <c r="BB19" s="198">
        <f>$I17/12</f>
        <v>0</v>
      </c>
      <c r="BC19" s="196"/>
      <c r="BD19" s="198">
        <f>$I17/12</f>
        <v>0</v>
      </c>
      <c r="BE19" s="196"/>
      <c r="BF19" s="198">
        <f>$I17/12</f>
        <v>0</v>
      </c>
      <c r="BG19" s="196"/>
      <c r="BH19" s="198">
        <f>$I17/12</f>
        <v>0</v>
      </c>
      <c r="BI19" s="196"/>
      <c r="BJ19" s="198">
        <f>$K17/12</f>
        <v>0</v>
      </c>
      <c r="BK19" s="196"/>
      <c r="BL19" s="198">
        <f>$K17/12</f>
        <v>0</v>
      </c>
      <c r="BM19" s="196"/>
      <c r="BN19" s="198">
        <f>$K17/12</f>
        <v>0</v>
      </c>
      <c r="BO19" s="196"/>
      <c r="BP19" s="198">
        <f>$K17/12</f>
        <v>0</v>
      </c>
      <c r="BQ19" s="196"/>
      <c r="BR19" s="198">
        <f>$K17/12</f>
        <v>0</v>
      </c>
      <c r="BS19" s="196"/>
      <c r="BT19" s="198">
        <f>$K17/12</f>
        <v>0</v>
      </c>
      <c r="BU19" s="196"/>
      <c r="BV19" s="198">
        <f>$K17/12</f>
        <v>0</v>
      </c>
      <c r="BW19" s="196"/>
      <c r="BX19" s="198">
        <f>$K17/12</f>
        <v>0</v>
      </c>
      <c r="BY19" s="196"/>
      <c r="BZ19" s="198">
        <f>$K17/12</f>
        <v>0</v>
      </c>
      <c r="CA19" s="196"/>
      <c r="CB19" s="198">
        <f>$K17/12</f>
        <v>0</v>
      </c>
      <c r="CC19" s="196"/>
      <c r="CD19" s="198">
        <f>$K17/12</f>
        <v>0</v>
      </c>
      <c r="CE19" s="196"/>
      <c r="CF19" s="198">
        <f>$K17/12</f>
        <v>0</v>
      </c>
      <c r="CG19" s="196"/>
    </row>
    <row r="20" spans="1:85" s="3" customFormat="1" ht="23" customHeight="1">
      <c r="A20" s="74"/>
      <c r="B20" s="241" t="s">
        <v>108</v>
      </c>
      <c r="C20" s="420"/>
      <c r="D20" s="201">
        <f>SUM(D19:D19)</f>
        <v>0</v>
      </c>
      <c r="E20" s="180">
        <f>SUM(E19:E19)</f>
        <v>1500</v>
      </c>
      <c r="F20" s="180">
        <f>SUM(F19:F19)</f>
        <v>833</v>
      </c>
      <c r="G20" s="202">
        <f>N20+P20+R20+T20+V20+X20+Z20+AB20+AD20+AF20+AH20+AJ20</f>
        <v>0</v>
      </c>
      <c r="H20" s="203">
        <f>O20+Q20+S20+U20+W20+Y20+AA20+AC20+AE20+AG20+AI20+AK20</f>
        <v>0</v>
      </c>
      <c r="I20" s="202">
        <f>AL20+AN20+AP20+AR20+AT20+AV20+AX20+AZ20+BB20+BD20+BF20+BH20</f>
        <v>0</v>
      </c>
      <c r="J20" s="203">
        <f>AM20+AO20+AQ20+AS20+AU20+AW20+AY20+BA20+BC20+BE20+BG20+BI20</f>
        <v>0</v>
      </c>
      <c r="K20" s="202">
        <f>BJ20+BL20+BN20+BP20+BR20+BT20+BV20+BX20+BZ20+CB20+CD20+CF20</f>
        <v>0</v>
      </c>
      <c r="L20" s="203">
        <f>BK20+BM20+BO20+BQ20+BS20+BU20+BW20+BY20+CA20+CC20+CE20+CG20</f>
        <v>0</v>
      </c>
      <c r="M20" s="117"/>
      <c r="N20" s="200">
        <f t="shared" ref="N20:AS20" si="63">SUM(N19:N19)</f>
        <v>0</v>
      </c>
      <c r="O20" s="201">
        <f t="shared" si="63"/>
        <v>0</v>
      </c>
      <c r="P20" s="200">
        <f t="shared" si="63"/>
        <v>0</v>
      </c>
      <c r="Q20" s="201">
        <f t="shared" si="63"/>
        <v>0</v>
      </c>
      <c r="R20" s="200">
        <f>SUM(R19:R19)</f>
        <v>0</v>
      </c>
      <c r="S20" s="201">
        <f t="shared" si="63"/>
        <v>0</v>
      </c>
      <c r="T20" s="200">
        <f t="shared" si="63"/>
        <v>0</v>
      </c>
      <c r="U20" s="201">
        <f t="shared" si="63"/>
        <v>0</v>
      </c>
      <c r="V20" s="200">
        <f t="shared" si="63"/>
        <v>0</v>
      </c>
      <c r="W20" s="201">
        <f t="shared" si="63"/>
        <v>0</v>
      </c>
      <c r="X20" s="200">
        <f t="shared" si="63"/>
        <v>0</v>
      </c>
      <c r="Y20" s="201">
        <f t="shared" si="63"/>
        <v>0</v>
      </c>
      <c r="Z20" s="200">
        <f t="shared" si="63"/>
        <v>0</v>
      </c>
      <c r="AA20" s="201">
        <f t="shared" si="63"/>
        <v>0</v>
      </c>
      <c r="AB20" s="200">
        <f t="shared" si="63"/>
        <v>0</v>
      </c>
      <c r="AC20" s="201">
        <f t="shared" si="63"/>
        <v>0</v>
      </c>
      <c r="AD20" s="200">
        <f t="shared" si="63"/>
        <v>0</v>
      </c>
      <c r="AE20" s="201">
        <f t="shared" si="63"/>
        <v>0</v>
      </c>
      <c r="AF20" s="200">
        <f t="shared" si="63"/>
        <v>0</v>
      </c>
      <c r="AG20" s="201">
        <f t="shared" si="63"/>
        <v>0</v>
      </c>
      <c r="AH20" s="200">
        <f t="shared" si="63"/>
        <v>0</v>
      </c>
      <c r="AI20" s="201">
        <f t="shared" si="63"/>
        <v>0</v>
      </c>
      <c r="AJ20" s="200">
        <f t="shared" si="63"/>
        <v>0</v>
      </c>
      <c r="AK20" s="201">
        <f t="shared" si="63"/>
        <v>0</v>
      </c>
      <c r="AL20" s="200">
        <f t="shared" si="63"/>
        <v>0</v>
      </c>
      <c r="AM20" s="201">
        <f t="shared" si="63"/>
        <v>0</v>
      </c>
      <c r="AN20" s="200">
        <f t="shared" si="63"/>
        <v>0</v>
      </c>
      <c r="AO20" s="201">
        <f t="shared" si="63"/>
        <v>0</v>
      </c>
      <c r="AP20" s="200">
        <f t="shared" si="63"/>
        <v>0</v>
      </c>
      <c r="AQ20" s="201">
        <f t="shared" si="63"/>
        <v>0</v>
      </c>
      <c r="AR20" s="200">
        <f t="shared" si="63"/>
        <v>0</v>
      </c>
      <c r="AS20" s="201">
        <f t="shared" si="63"/>
        <v>0</v>
      </c>
      <c r="AT20" s="200">
        <f t="shared" ref="AT20:BY20" si="64">SUM(AT19:AT19)</f>
        <v>0</v>
      </c>
      <c r="AU20" s="201">
        <f t="shared" si="64"/>
        <v>0</v>
      </c>
      <c r="AV20" s="200">
        <f t="shared" si="64"/>
        <v>0</v>
      </c>
      <c r="AW20" s="201">
        <f t="shared" si="64"/>
        <v>0</v>
      </c>
      <c r="AX20" s="200">
        <f t="shared" si="64"/>
        <v>0</v>
      </c>
      <c r="AY20" s="201">
        <f t="shared" si="64"/>
        <v>0</v>
      </c>
      <c r="AZ20" s="200">
        <f t="shared" si="64"/>
        <v>0</v>
      </c>
      <c r="BA20" s="201">
        <f t="shared" si="64"/>
        <v>0</v>
      </c>
      <c r="BB20" s="200">
        <f t="shared" si="64"/>
        <v>0</v>
      </c>
      <c r="BC20" s="201">
        <f t="shared" si="64"/>
        <v>0</v>
      </c>
      <c r="BD20" s="200">
        <f t="shared" si="64"/>
        <v>0</v>
      </c>
      <c r="BE20" s="201">
        <f t="shared" si="64"/>
        <v>0</v>
      </c>
      <c r="BF20" s="200">
        <f t="shared" si="64"/>
        <v>0</v>
      </c>
      <c r="BG20" s="201">
        <f t="shared" si="64"/>
        <v>0</v>
      </c>
      <c r="BH20" s="200">
        <f t="shared" si="64"/>
        <v>0</v>
      </c>
      <c r="BI20" s="201">
        <f t="shared" si="64"/>
        <v>0</v>
      </c>
      <c r="BJ20" s="200">
        <f t="shared" si="64"/>
        <v>0</v>
      </c>
      <c r="BK20" s="201">
        <f t="shared" si="64"/>
        <v>0</v>
      </c>
      <c r="BL20" s="200">
        <f t="shared" si="64"/>
        <v>0</v>
      </c>
      <c r="BM20" s="201">
        <f t="shared" si="64"/>
        <v>0</v>
      </c>
      <c r="BN20" s="200">
        <f t="shared" si="64"/>
        <v>0</v>
      </c>
      <c r="BO20" s="201">
        <f t="shared" si="64"/>
        <v>0</v>
      </c>
      <c r="BP20" s="200">
        <f t="shared" si="64"/>
        <v>0</v>
      </c>
      <c r="BQ20" s="201">
        <f t="shared" si="64"/>
        <v>0</v>
      </c>
      <c r="BR20" s="200">
        <f t="shared" si="64"/>
        <v>0</v>
      </c>
      <c r="BS20" s="201">
        <f t="shared" si="64"/>
        <v>0</v>
      </c>
      <c r="BT20" s="200">
        <f t="shared" si="64"/>
        <v>0</v>
      </c>
      <c r="BU20" s="201">
        <f t="shared" si="64"/>
        <v>0</v>
      </c>
      <c r="BV20" s="200">
        <f t="shared" si="64"/>
        <v>0</v>
      </c>
      <c r="BW20" s="201">
        <f t="shared" si="64"/>
        <v>0</v>
      </c>
      <c r="BX20" s="200">
        <f t="shared" si="64"/>
        <v>0</v>
      </c>
      <c r="BY20" s="201">
        <f t="shared" si="64"/>
        <v>0</v>
      </c>
      <c r="BZ20" s="200">
        <f t="shared" ref="BZ20:CG20" si="65">SUM(BZ19:BZ19)</f>
        <v>0</v>
      </c>
      <c r="CA20" s="201">
        <f t="shared" si="65"/>
        <v>0</v>
      </c>
      <c r="CB20" s="200">
        <f t="shared" si="65"/>
        <v>0</v>
      </c>
      <c r="CC20" s="201">
        <f t="shared" si="65"/>
        <v>0</v>
      </c>
      <c r="CD20" s="200">
        <f t="shared" si="65"/>
        <v>0</v>
      </c>
      <c r="CE20" s="201">
        <f t="shared" si="65"/>
        <v>0</v>
      </c>
      <c r="CF20" s="200">
        <f t="shared" si="65"/>
        <v>0</v>
      </c>
      <c r="CG20" s="201">
        <f t="shared" si="65"/>
        <v>0</v>
      </c>
    </row>
    <row r="21" spans="1:85" s="52" customFormat="1" ht="23" customHeight="1">
      <c r="A21" s="118"/>
      <c r="B21" s="206" t="s">
        <v>90</v>
      </c>
      <c r="C21" s="54"/>
      <c r="D21" s="54">
        <f>IFERROR(D20/D$10,"-")</f>
        <v>0</v>
      </c>
      <c r="E21" s="55">
        <f>IFERROR(E20/E$10,"-")</f>
        <v>2.1839783349349176E-2</v>
      </c>
      <c r="F21" s="54">
        <f t="shared" ref="F21:L21" si="66">IFERROR(F20/F$10,"-")</f>
        <v>7.9722836333706582E-3</v>
      </c>
      <c r="G21" s="53">
        <f t="shared" si="66"/>
        <v>0</v>
      </c>
      <c r="H21" s="178">
        <f t="shared" si="66"/>
        <v>0</v>
      </c>
      <c r="I21" s="53">
        <f t="shared" si="66"/>
        <v>0</v>
      </c>
      <c r="J21" s="178" t="str">
        <f t="shared" si="66"/>
        <v>-</v>
      </c>
      <c r="K21" s="53">
        <f t="shared" si="66"/>
        <v>0</v>
      </c>
      <c r="L21" s="178" t="str">
        <f t="shared" si="66"/>
        <v>-</v>
      </c>
      <c r="M21" s="118"/>
      <c r="N21" s="53" t="str">
        <f>IFERROR(N20/#REF!,"-")</f>
        <v>-</v>
      </c>
      <c r="O21" s="178" t="str">
        <f>IFERROR(O20/#REF!,"-")</f>
        <v>-</v>
      </c>
      <c r="P21" s="53" t="str">
        <f>IFERROR(P20/#REF!,"-")</f>
        <v>-</v>
      </c>
      <c r="Q21" s="178" t="str">
        <f>IFERROR(Q20/#REF!,"-")</f>
        <v>-</v>
      </c>
      <c r="R21" s="53" t="str">
        <f>IFERROR(R20/#REF!,"-")</f>
        <v>-</v>
      </c>
      <c r="S21" s="178" t="str">
        <f>IFERROR(S20/#REF!,"-")</f>
        <v>-</v>
      </c>
      <c r="T21" s="53" t="str">
        <f>IFERROR(T20/#REF!,"-")</f>
        <v>-</v>
      </c>
      <c r="U21" s="178" t="str">
        <f>IFERROR(U20/#REF!,"-")</f>
        <v>-</v>
      </c>
      <c r="V21" s="53" t="str">
        <f>IFERROR(V20/#REF!,"-")</f>
        <v>-</v>
      </c>
      <c r="W21" s="178" t="str">
        <f>IFERROR(W20/#REF!,"-")</f>
        <v>-</v>
      </c>
      <c r="X21" s="53" t="str">
        <f>IFERROR(X20/#REF!,"-")</f>
        <v>-</v>
      </c>
      <c r="Y21" s="178" t="str">
        <f>IFERROR(Y20/#REF!,"-")</f>
        <v>-</v>
      </c>
      <c r="Z21" s="53" t="str">
        <f>IFERROR(Z20/#REF!,"-")</f>
        <v>-</v>
      </c>
      <c r="AA21" s="178" t="str">
        <f>IFERROR(AA20/#REF!,"-")</f>
        <v>-</v>
      </c>
      <c r="AB21" s="53" t="str">
        <f>IFERROR(AB20/#REF!,"-")</f>
        <v>-</v>
      </c>
      <c r="AC21" s="178" t="str">
        <f>IFERROR(AC20/#REF!,"-")</f>
        <v>-</v>
      </c>
      <c r="AD21" s="53" t="str">
        <f>IFERROR(AD20/#REF!,"-")</f>
        <v>-</v>
      </c>
      <c r="AE21" s="178" t="str">
        <f>IFERROR(AE20/#REF!,"-")</f>
        <v>-</v>
      </c>
      <c r="AF21" s="53" t="str">
        <f>IFERROR(AF20/#REF!,"-")</f>
        <v>-</v>
      </c>
      <c r="AG21" s="178" t="str">
        <f>IFERROR(AG20/#REF!,"-")</f>
        <v>-</v>
      </c>
      <c r="AH21" s="53" t="str">
        <f>IFERROR(AH20/#REF!,"-")</f>
        <v>-</v>
      </c>
      <c r="AI21" s="178" t="str">
        <f>IFERROR(AI20/#REF!,"-")</f>
        <v>-</v>
      </c>
      <c r="AJ21" s="53" t="str">
        <f>IFERROR(AJ20/#REF!,"-")</f>
        <v>-</v>
      </c>
      <c r="AK21" s="178" t="str">
        <f>IFERROR(AK20/#REF!,"-")</f>
        <v>-</v>
      </c>
      <c r="AL21" s="53" t="str">
        <f>IFERROR(AL20/#REF!,"-")</f>
        <v>-</v>
      </c>
      <c r="AM21" s="178" t="str">
        <f>IFERROR(AM20/#REF!,"-")</f>
        <v>-</v>
      </c>
      <c r="AN21" s="53" t="str">
        <f>IFERROR(AN20/#REF!,"-")</f>
        <v>-</v>
      </c>
      <c r="AO21" s="178" t="str">
        <f>IFERROR(AO20/#REF!,"-")</f>
        <v>-</v>
      </c>
      <c r="AP21" s="53" t="str">
        <f>IFERROR(AP20/#REF!,"-")</f>
        <v>-</v>
      </c>
      <c r="AQ21" s="178" t="str">
        <f>IFERROR(AQ20/#REF!,"-")</f>
        <v>-</v>
      </c>
      <c r="AR21" s="53" t="str">
        <f>IFERROR(AR20/#REF!,"-")</f>
        <v>-</v>
      </c>
      <c r="AS21" s="178" t="str">
        <f>IFERROR(AS20/#REF!,"-")</f>
        <v>-</v>
      </c>
      <c r="AT21" s="53" t="str">
        <f>IFERROR(AT20/#REF!,"-")</f>
        <v>-</v>
      </c>
      <c r="AU21" s="178" t="str">
        <f>IFERROR(AU20/#REF!,"-")</f>
        <v>-</v>
      </c>
      <c r="AV21" s="53" t="str">
        <f>IFERROR(AV20/#REF!,"-")</f>
        <v>-</v>
      </c>
      <c r="AW21" s="178" t="str">
        <f>IFERROR(AW20/#REF!,"-")</f>
        <v>-</v>
      </c>
      <c r="AX21" s="53" t="str">
        <f>IFERROR(AX20/#REF!,"-")</f>
        <v>-</v>
      </c>
      <c r="AY21" s="178" t="str">
        <f>IFERROR(AY20/#REF!,"-")</f>
        <v>-</v>
      </c>
      <c r="AZ21" s="53" t="str">
        <f>IFERROR(AZ20/#REF!,"-")</f>
        <v>-</v>
      </c>
      <c r="BA21" s="178" t="str">
        <f>IFERROR(BA20/#REF!,"-")</f>
        <v>-</v>
      </c>
      <c r="BB21" s="53" t="str">
        <f>IFERROR(BB20/#REF!,"-")</f>
        <v>-</v>
      </c>
      <c r="BC21" s="178" t="str">
        <f>IFERROR(BC20/#REF!,"-")</f>
        <v>-</v>
      </c>
      <c r="BD21" s="53" t="str">
        <f>IFERROR(BD20/#REF!,"-")</f>
        <v>-</v>
      </c>
      <c r="BE21" s="178" t="str">
        <f>IFERROR(BE20/#REF!,"-")</f>
        <v>-</v>
      </c>
      <c r="BF21" s="53" t="str">
        <f>IFERROR(BF20/#REF!,"-")</f>
        <v>-</v>
      </c>
      <c r="BG21" s="178" t="str">
        <f>IFERROR(BG20/#REF!,"-")</f>
        <v>-</v>
      </c>
      <c r="BH21" s="53" t="str">
        <f>IFERROR(BH20/#REF!,"-")</f>
        <v>-</v>
      </c>
      <c r="BI21" s="178" t="str">
        <f>IFERROR(BI20/#REF!,"-")</f>
        <v>-</v>
      </c>
      <c r="BJ21" s="53" t="str">
        <f>IFERROR(BJ20/#REF!,"-")</f>
        <v>-</v>
      </c>
      <c r="BK21" s="178" t="str">
        <f>IFERROR(BK20/#REF!,"-")</f>
        <v>-</v>
      </c>
      <c r="BL21" s="53" t="str">
        <f>IFERROR(BL20/#REF!,"-")</f>
        <v>-</v>
      </c>
      <c r="BM21" s="178" t="str">
        <f>IFERROR(BM20/#REF!,"-")</f>
        <v>-</v>
      </c>
      <c r="BN21" s="53" t="str">
        <f>IFERROR(BN20/#REF!,"-")</f>
        <v>-</v>
      </c>
      <c r="BO21" s="178" t="str">
        <f>IFERROR(BO20/#REF!,"-")</f>
        <v>-</v>
      </c>
      <c r="BP21" s="53" t="str">
        <f>IFERROR(BP20/#REF!,"-")</f>
        <v>-</v>
      </c>
      <c r="BQ21" s="178" t="str">
        <f>IFERROR(BQ20/#REF!,"-")</f>
        <v>-</v>
      </c>
      <c r="BR21" s="53" t="str">
        <f>IFERROR(BR20/#REF!,"-")</f>
        <v>-</v>
      </c>
      <c r="BS21" s="178" t="str">
        <f>IFERROR(BS20/#REF!,"-")</f>
        <v>-</v>
      </c>
      <c r="BT21" s="53" t="str">
        <f>IFERROR(BT20/#REF!,"-")</f>
        <v>-</v>
      </c>
      <c r="BU21" s="178" t="str">
        <f>IFERROR(BU20/#REF!,"-")</f>
        <v>-</v>
      </c>
      <c r="BV21" s="53" t="str">
        <f>IFERROR(BV20/#REF!,"-")</f>
        <v>-</v>
      </c>
      <c r="BW21" s="178" t="str">
        <f>IFERROR(BW20/#REF!,"-")</f>
        <v>-</v>
      </c>
      <c r="BX21" s="53" t="str">
        <f>IFERROR(BX20/#REF!,"-")</f>
        <v>-</v>
      </c>
      <c r="BY21" s="178" t="str">
        <f>IFERROR(BY20/#REF!,"-")</f>
        <v>-</v>
      </c>
      <c r="BZ21" s="53" t="str">
        <f>IFERROR(BZ20/#REF!,"-")</f>
        <v>-</v>
      </c>
      <c r="CA21" s="178" t="str">
        <f>IFERROR(CA20/#REF!,"-")</f>
        <v>-</v>
      </c>
      <c r="CB21" s="53" t="str">
        <f>IFERROR(CB20/#REF!,"-")</f>
        <v>-</v>
      </c>
      <c r="CC21" s="178" t="str">
        <f>IFERROR(CC20/#REF!,"-")</f>
        <v>-</v>
      </c>
      <c r="CD21" s="53" t="str">
        <f>IFERROR(CD20/#REF!,"-")</f>
        <v>-</v>
      </c>
      <c r="CE21" s="178" t="str">
        <f>IFERROR(CE20/#REF!,"-")</f>
        <v>-</v>
      </c>
      <c r="CF21" s="53" t="str">
        <f>IFERROR(CF20/#REF!,"-")</f>
        <v>-</v>
      </c>
      <c r="CG21" s="178" t="str">
        <f>IFERROR(CG20/#REF!,"-")</f>
        <v>-</v>
      </c>
    </row>
    <row r="22" spans="1:85" ht="23" customHeight="1">
      <c r="B22" s="6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2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  <c r="BO22" s="176"/>
      <c r="BP22" s="176"/>
      <c r="BQ22" s="176"/>
      <c r="BR22" s="176"/>
      <c r="BS22" s="176"/>
      <c r="BT22" s="176"/>
      <c r="BU22" s="176"/>
      <c r="BV22" s="176"/>
      <c r="BW22" s="176"/>
      <c r="BX22" s="176"/>
      <c r="BY22" s="176"/>
      <c r="BZ22" s="176"/>
      <c r="CA22" s="176"/>
      <c r="CB22" s="176"/>
      <c r="CC22" s="176"/>
      <c r="CD22" s="176"/>
      <c r="CE22" s="176"/>
      <c r="CF22" s="176"/>
      <c r="CG22" s="176"/>
    </row>
    <row r="23" spans="1:85" ht="23" customHeight="1">
      <c r="A23" s="10">
        <v>3</v>
      </c>
      <c r="B23" s="120" t="s">
        <v>107</v>
      </c>
      <c r="C23" s="191"/>
      <c r="D23" s="191"/>
      <c r="E23" s="191"/>
      <c r="F23" s="191"/>
      <c r="G23" s="177"/>
      <c r="H23" s="177"/>
      <c r="I23" s="177"/>
      <c r="J23" s="177"/>
      <c r="K23" s="192"/>
      <c r="L23" s="177"/>
      <c r="M23" s="1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</row>
    <row r="24" spans="1:85" s="3" customFormat="1" ht="25" customHeight="1">
      <c r="A24" s="1"/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"/>
      <c r="N24" s="211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</row>
    <row r="25" spans="1:85" s="3" customFormat="1" ht="25" customHeight="1" thickBot="1">
      <c r="A25" s="1"/>
      <c r="B25" s="11" t="s">
        <v>14</v>
      </c>
      <c r="C25" s="11"/>
      <c r="D25" s="185"/>
      <c r="E25" s="185"/>
      <c r="F25" s="185"/>
      <c r="G25" s="185"/>
      <c r="H25" s="185"/>
      <c r="I25" s="185"/>
      <c r="J25" s="185"/>
      <c r="K25" s="185"/>
      <c r="L25" s="185"/>
      <c r="M25" s="1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</row>
    <row r="26" spans="1:85" s="3" customFormat="1" ht="25" customHeight="1">
      <c r="A26" s="1"/>
      <c r="B26" s="207" t="s">
        <v>305</v>
      </c>
      <c r="C26" s="68"/>
      <c r="D26" s="68"/>
      <c r="E26" s="68"/>
      <c r="F26" s="68"/>
      <c r="G26" s="197">
        <v>0</v>
      </c>
      <c r="H26" s="68"/>
      <c r="I26" s="197">
        <v>0</v>
      </c>
      <c r="J26" s="68"/>
      <c r="K26" s="197">
        <v>0</v>
      </c>
      <c r="L26" s="68"/>
      <c r="M26" s="119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</row>
    <row r="27" spans="1:85" s="3" customFormat="1" ht="25" customHeight="1">
      <c r="A27" s="1"/>
      <c r="B27" s="207" t="s">
        <v>304</v>
      </c>
      <c r="C27" s="68"/>
      <c r="D27" s="68"/>
      <c r="E27" s="68"/>
      <c r="F27" s="68"/>
      <c r="G27" s="197">
        <v>1000</v>
      </c>
      <c r="H27" s="68"/>
      <c r="I27" s="197"/>
      <c r="J27" s="68"/>
      <c r="K27" s="197"/>
      <c r="L27" s="68"/>
      <c r="M27" s="119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</row>
    <row r="28" spans="1:85" ht="25" customHeight="1">
      <c r="B28" s="209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0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</row>
    <row r="29" spans="1:85" s="3" customFormat="1" ht="25" customHeight="1">
      <c r="A29" s="7"/>
      <c r="B29" s="206" t="str">
        <f>B26</f>
        <v>Produit A</v>
      </c>
      <c r="C29" s="421"/>
      <c r="D29" s="196">
        <v>0</v>
      </c>
      <c r="E29" s="422">
        <v>14075</v>
      </c>
      <c r="F29" s="422">
        <v>22</v>
      </c>
      <c r="G29" s="198">
        <f>N29+P29+R29+T29+V29+X29+Z29+AB29+AD29+AF29+AH29+AJ29</f>
        <v>0</v>
      </c>
      <c r="H29" s="249">
        <f>O29+Q29+S29+U29+W29+Y29+AA29+AC29+AE29+AG29+AI29+AK29</f>
        <v>0</v>
      </c>
      <c r="I29" s="198">
        <f>AL29+AN29+AP29+AR29+AT29+AV29+AX29+AZ29+BB29+BD29+BF29+BH29</f>
        <v>0</v>
      </c>
      <c r="J29" s="249">
        <f>AM29+AO29+AQ29+AS29+AU29+AW29+AY29+BA29+BC29+BE29+BG29+BI29</f>
        <v>0</v>
      </c>
      <c r="K29" s="198">
        <f>BJ29+BL29+BN29+BP29+BR29+BT29+BV29+BX29+BZ29+CB29+CD29+CF29</f>
        <v>0</v>
      </c>
      <c r="L29" s="196">
        <f>BK29+BM29+BO29+BQ29+BS29+BU29+BW29+BY29+CA29+CC29+CE29+CG29</f>
        <v>0</v>
      </c>
      <c r="M29" s="119"/>
      <c r="N29" s="198">
        <f>$G26/12</f>
        <v>0</v>
      </c>
      <c r="O29" s="196"/>
      <c r="P29" s="198">
        <f>$G26/12</f>
        <v>0</v>
      </c>
      <c r="Q29" s="196"/>
      <c r="R29" s="198">
        <f>$G26/12</f>
        <v>0</v>
      </c>
      <c r="S29" s="196"/>
      <c r="T29" s="198">
        <f>$G26/12</f>
        <v>0</v>
      </c>
      <c r="U29" s="196"/>
      <c r="V29" s="198">
        <f>$G26/12</f>
        <v>0</v>
      </c>
      <c r="W29" s="196"/>
      <c r="X29" s="198">
        <f>$G26/12</f>
        <v>0</v>
      </c>
      <c r="Y29" s="196"/>
      <c r="Z29" s="198">
        <f>$G26/12</f>
        <v>0</v>
      </c>
      <c r="AA29" s="196"/>
      <c r="AB29" s="198">
        <f>$G26/12</f>
        <v>0</v>
      </c>
      <c r="AC29" s="196"/>
      <c r="AD29" s="198">
        <f>$G26/12</f>
        <v>0</v>
      </c>
      <c r="AE29" s="196"/>
      <c r="AF29" s="198">
        <f>$G26/12</f>
        <v>0</v>
      </c>
      <c r="AG29" s="196"/>
      <c r="AH29" s="198">
        <f>$G26/12</f>
        <v>0</v>
      </c>
      <c r="AI29" s="196"/>
      <c r="AJ29" s="198">
        <f>$G26/12</f>
        <v>0</v>
      </c>
      <c r="AK29" s="196"/>
      <c r="AL29" s="198">
        <f>$I26/12</f>
        <v>0</v>
      </c>
      <c r="AM29" s="196"/>
      <c r="AN29" s="198">
        <f>$I26/12</f>
        <v>0</v>
      </c>
      <c r="AO29" s="196"/>
      <c r="AP29" s="198">
        <f>$I26/12</f>
        <v>0</v>
      </c>
      <c r="AQ29" s="196"/>
      <c r="AR29" s="198">
        <f>$I26/12</f>
        <v>0</v>
      </c>
      <c r="AS29" s="196"/>
      <c r="AT29" s="198">
        <f>$I26/12</f>
        <v>0</v>
      </c>
      <c r="AU29" s="196"/>
      <c r="AV29" s="198">
        <f>$I26/12</f>
        <v>0</v>
      </c>
      <c r="AW29" s="196"/>
      <c r="AX29" s="198">
        <f>$I26/12</f>
        <v>0</v>
      </c>
      <c r="AY29" s="196"/>
      <c r="AZ29" s="198">
        <f>$I26/12</f>
        <v>0</v>
      </c>
      <c r="BA29" s="196"/>
      <c r="BB29" s="198">
        <f>$I26/12</f>
        <v>0</v>
      </c>
      <c r="BC29" s="196"/>
      <c r="BD29" s="198">
        <f>$I26/12</f>
        <v>0</v>
      </c>
      <c r="BE29" s="196"/>
      <c r="BF29" s="198">
        <f>$I26/12</f>
        <v>0</v>
      </c>
      <c r="BG29" s="196"/>
      <c r="BH29" s="198">
        <f>$I26/12</f>
        <v>0</v>
      </c>
      <c r="BI29" s="196"/>
      <c r="BJ29" s="198">
        <f>$K26/12</f>
        <v>0</v>
      </c>
      <c r="BK29" s="196"/>
      <c r="BL29" s="198">
        <f>$K26/12</f>
        <v>0</v>
      </c>
      <c r="BM29" s="196"/>
      <c r="BN29" s="198">
        <f>$K26/12</f>
        <v>0</v>
      </c>
      <c r="BO29" s="196"/>
      <c r="BP29" s="198">
        <f>$K26/12</f>
        <v>0</v>
      </c>
      <c r="BQ29" s="196"/>
      <c r="BR29" s="198">
        <f>$K26/12</f>
        <v>0</v>
      </c>
      <c r="BS29" s="196"/>
      <c r="BT29" s="198">
        <f>$K26/12</f>
        <v>0</v>
      </c>
      <c r="BU29" s="196"/>
      <c r="BV29" s="198">
        <f>$K26/12</f>
        <v>0</v>
      </c>
      <c r="BW29" s="196"/>
      <c r="BX29" s="198">
        <f>$K26/12</f>
        <v>0</v>
      </c>
      <c r="BY29" s="196"/>
      <c r="BZ29" s="198">
        <f>$K26/12</f>
        <v>0</v>
      </c>
      <c r="CA29" s="196"/>
      <c r="CB29" s="198">
        <f>$K26/12</f>
        <v>0</v>
      </c>
      <c r="CC29" s="196"/>
      <c r="CD29" s="198">
        <f>$K26/12</f>
        <v>0</v>
      </c>
      <c r="CE29" s="196"/>
      <c r="CF29" s="198">
        <f>$K26/12</f>
        <v>0</v>
      </c>
      <c r="CG29" s="196"/>
    </row>
    <row r="30" spans="1:85" s="3" customFormat="1" ht="25" customHeight="1">
      <c r="A30" s="7"/>
      <c r="B30" s="206" t="str">
        <f>B27</f>
        <v>Produit B</v>
      </c>
      <c r="C30" s="421"/>
      <c r="D30" s="196">
        <v>0</v>
      </c>
      <c r="E30" s="422">
        <v>14075</v>
      </c>
      <c r="F30" s="422">
        <v>22</v>
      </c>
      <c r="G30" s="198">
        <f>N30+P30+R30+T30+V30+X30+Z30+AB30+AD30+AF30+AH30+AJ30</f>
        <v>1000.0000000000001</v>
      </c>
      <c r="H30" s="249">
        <f>O30+Q30+S30+U30+W30+Y30+AA30+AC30+AE30+AG30+AI30+AK30</f>
        <v>0</v>
      </c>
      <c r="I30" s="198">
        <f>AL30+AN30+AP30+AR30+AT30+AV30+AX30+AZ30+BB30+BD30+BF30+BH30</f>
        <v>0</v>
      </c>
      <c r="J30" s="249">
        <f>AM30+AO30+AQ30+AS30+AU30+AW30+AY30+BA30+BC30+BE30+BG30+BI30</f>
        <v>0</v>
      </c>
      <c r="K30" s="198">
        <f>BJ30+BL30+BN30+BP30+BR30+BT30+BV30+BX30+BZ30+CB30+CD30+CF30</f>
        <v>0</v>
      </c>
      <c r="L30" s="196">
        <f>BK30+BM30+BO30+BQ30+BS30+BU30+BW30+BY30+CA30+CC30+CE30+CG30</f>
        <v>0</v>
      </c>
      <c r="M30" s="119"/>
      <c r="N30" s="198">
        <f>$G27/12</f>
        <v>83.333333333333329</v>
      </c>
      <c r="O30" s="196"/>
      <c r="P30" s="198">
        <f>$G27/12</f>
        <v>83.333333333333329</v>
      </c>
      <c r="Q30" s="196"/>
      <c r="R30" s="198">
        <f>$G27/12</f>
        <v>83.333333333333329</v>
      </c>
      <c r="S30" s="196"/>
      <c r="T30" s="198">
        <f>$G27/12</f>
        <v>83.333333333333329</v>
      </c>
      <c r="U30" s="196"/>
      <c r="V30" s="198">
        <f>$G27/12</f>
        <v>83.333333333333329</v>
      </c>
      <c r="W30" s="196"/>
      <c r="X30" s="198">
        <f>$G27/12</f>
        <v>83.333333333333329</v>
      </c>
      <c r="Y30" s="196"/>
      <c r="Z30" s="198">
        <f>$G27/12</f>
        <v>83.333333333333329</v>
      </c>
      <c r="AA30" s="196"/>
      <c r="AB30" s="198">
        <f>$G27/12</f>
        <v>83.333333333333329</v>
      </c>
      <c r="AC30" s="196"/>
      <c r="AD30" s="198">
        <f>$G27/12</f>
        <v>83.333333333333329</v>
      </c>
      <c r="AE30" s="196"/>
      <c r="AF30" s="198">
        <f>$G27/12</f>
        <v>83.333333333333329</v>
      </c>
      <c r="AG30" s="196"/>
      <c r="AH30" s="198">
        <f>$G27/12</f>
        <v>83.333333333333329</v>
      </c>
      <c r="AI30" s="196"/>
      <c r="AJ30" s="198">
        <f>$G27/12</f>
        <v>83.333333333333329</v>
      </c>
      <c r="AK30" s="196"/>
      <c r="AL30" s="198">
        <f>$I27/12</f>
        <v>0</v>
      </c>
      <c r="AM30" s="196"/>
      <c r="AN30" s="198">
        <f>$I27/12</f>
        <v>0</v>
      </c>
      <c r="AO30" s="196"/>
      <c r="AP30" s="198">
        <f>$I27/12</f>
        <v>0</v>
      </c>
      <c r="AQ30" s="196"/>
      <c r="AR30" s="198">
        <f>$I27/12</f>
        <v>0</v>
      </c>
      <c r="AS30" s="196"/>
      <c r="AT30" s="198">
        <f>$I27/12</f>
        <v>0</v>
      </c>
      <c r="AU30" s="196"/>
      <c r="AV30" s="198">
        <f>$I27/12</f>
        <v>0</v>
      </c>
      <c r="AW30" s="196"/>
      <c r="AX30" s="198">
        <f>$I27/12</f>
        <v>0</v>
      </c>
      <c r="AY30" s="196"/>
      <c r="AZ30" s="198">
        <f>$I27/12</f>
        <v>0</v>
      </c>
      <c r="BA30" s="196"/>
      <c r="BB30" s="198">
        <f>$I27/12</f>
        <v>0</v>
      </c>
      <c r="BC30" s="196"/>
      <c r="BD30" s="198">
        <f>$I27/12</f>
        <v>0</v>
      </c>
      <c r="BE30" s="196"/>
      <c r="BF30" s="198">
        <f>$I27/12</f>
        <v>0</v>
      </c>
      <c r="BG30" s="196"/>
      <c r="BH30" s="198">
        <f>$I27/12</f>
        <v>0</v>
      </c>
      <c r="BI30" s="196"/>
      <c r="BJ30" s="198">
        <f>$K27/12</f>
        <v>0</v>
      </c>
      <c r="BK30" s="196"/>
      <c r="BL30" s="198">
        <f>$K27/12</f>
        <v>0</v>
      </c>
      <c r="BM30" s="196"/>
      <c r="BN30" s="198">
        <f>$K27/12</f>
        <v>0</v>
      </c>
      <c r="BO30" s="196"/>
      <c r="BP30" s="198">
        <f>$K27/12</f>
        <v>0</v>
      </c>
      <c r="BQ30" s="196"/>
      <c r="BR30" s="198">
        <f>$K27/12</f>
        <v>0</v>
      </c>
      <c r="BS30" s="196"/>
      <c r="BT30" s="198">
        <f>$K27/12</f>
        <v>0</v>
      </c>
      <c r="BU30" s="196"/>
      <c r="BV30" s="198">
        <f>$K27/12</f>
        <v>0</v>
      </c>
      <c r="BW30" s="196"/>
      <c r="BX30" s="198">
        <f>$K27/12</f>
        <v>0</v>
      </c>
      <c r="BY30" s="196"/>
      <c r="BZ30" s="198">
        <f>$K27/12</f>
        <v>0</v>
      </c>
      <c r="CA30" s="196"/>
      <c r="CB30" s="198">
        <f>$K27/12</f>
        <v>0</v>
      </c>
      <c r="CC30" s="196"/>
      <c r="CD30" s="198">
        <f>$K27/12</f>
        <v>0</v>
      </c>
      <c r="CE30" s="196"/>
      <c r="CF30" s="198">
        <f>$K27/12</f>
        <v>0</v>
      </c>
      <c r="CG30" s="196"/>
    </row>
    <row r="31" spans="1:85" s="3" customFormat="1" ht="23" customHeight="1">
      <c r="A31" s="74"/>
      <c r="B31" s="182" t="s">
        <v>109</v>
      </c>
      <c r="C31" s="234"/>
      <c r="D31" s="201">
        <f>SUM(D29:D29)</f>
        <v>0</v>
      </c>
      <c r="E31" s="180">
        <f>SUM(E29:E29)</f>
        <v>14075</v>
      </c>
      <c r="F31" s="180">
        <f>SUM(F29:F29)</f>
        <v>22</v>
      </c>
      <c r="G31" s="183">
        <f>N31+P31+R31+T31+V31+X31+Z31+AB31+AD31+AF31+AH31+AJ31</f>
        <v>1000.0000000000001</v>
      </c>
      <c r="H31" s="184">
        <f>O31+Q31+S31+U31+W31+Y31+AA31+AC31+AE31+AG31+AI31+AK31</f>
        <v>0</v>
      </c>
      <c r="I31" s="183">
        <f>AL31+AN31+AP31+AR31+AT31+AV31+AX31+AZ31+BB31+BD31+BF31+BH31</f>
        <v>0</v>
      </c>
      <c r="J31" s="184">
        <f>AM31+AO31+AQ31+AS31+AU31+AW31+AY31+BA31+BC31+BE31+BG31+BI31</f>
        <v>0</v>
      </c>
      <c r="K31" s="183">
        <f>BJ31+BL31+BN31+BP31+BR31+BT31+BV31+BX31+BZ31+CB31+CD31+CF31</f>
        <v>0</v>
      </c>
      <c r="L31" s="184">
        <f>BK31+BM31+BO31+BQ31+BS31+BU31+BW31+BY31+CA31+CC31+CE31+CG31</f>
        <v>0</v>
      </c>
      <c r="M31" s="117"/>
      <c r="N31" s="200">
        <f>SUM(N29:N30)</f>
        <v>83.333333333333329</v>
      </c>
      <c r="O31" s="201">
        <f t="shared" ref="O31:BZ31" si="67">SUM(O29:O30)</f>
        <v>0</v>
      </c>
      <c r="P31" s="200">
        <f t="shared" si="67"/>
        <v>83.333333333333329</v>
      </c>
      <c r="Q31" s="201">
        <f t="shared" si="67"/>
        <v>0</v>
      </c>
      <c r="R31" s="200">
        <f t="shared" si="67"/>
        <v>83.333333333333329</v>
      </c>
      <c r="S31" s="201">
        <f t="shared" si="67"/>
        <v>0</v>
      </c>
      <c r="T31" s="200">
        <f t="shared" si="67"/>
        <v>83.333333333333329</v>
      </c>
      <c r="U31" s="201">
        <f t="shared" si="67"/>
        <v>0</v>
      </c>
      <c r="V31" s="200">
        <f t="shared" si="67"/>
        <v>83.333333333333329</v>
      </c>
      <c r="W31" s="201">
        <f t="shared" si="67"/>
        <v>0</v>
      </c>
      <c r="X31" s="200">
        <f t="shared" si="67"/>
        <v>83.333333333333329</v>
      </c>
      <c r="Y31" s="201">
        <f t="shared" si="67"/>
        <v>0</v>
      </c>
      <c r="Z31" s="200">
        <f t="shared" si="67"/>
        <v>83.333333333333329</v>
      </c>
      <c r="AA31" s="201">
        <f t="shared" si="67"/>
        <v>0</v>
      </c>
      <c r="AB31" s="200">
        <f t="shared" si="67"/>
        <v>83.333333333333329</v>
      </c>
      <c r="AC31" s="201">
        <f t="shared" si="67"/>
        <v>0</v>
      </c>
      <c r="AD31" s="200">
        <f t="shared" si="67"/>
        <v>83.333333333333329</v>
      </c>
      <c r="AE31" s="201">
        <f t="shared" si="67"/>
        <v>0</v>
      </c>
      <c r="AF31" s="200">
        <f t="shared" si="67"/>
        <v>83.333333333333329</v>
      </c>
      <c r="AG31" s="201">
        <f t="shared" si="67"/>
        <v>0</v>
      </c>
      <c r="AH31" s="200">
        <f t="shared" si="67"/>
        <v>83.333333333333329</v>
      </c>
      <c r="AI31" s="201">
        <f t="shared" si="67"/>
        <v>0</v>
      </c>
      <c r="AJ31" s="200">
        <f t="shared" si="67"/>
        <v>83.333333333333329</v>
      </c>
      <c r="AK31" s="201">
        <f t="shared" si="67"/>
        <v>0</v>
      </c>
      <c r="AL31" s="200">
        <f t="shared" si="67"/>
        <v>0</v>
      </c>
      <c r="AM31" s="201">
        <f t="shared" si="67"/>
        <v>0</v>
      </c>
      <c r="AN31" s="200">
        <f t="shared" si="67"/>
        <v>0</v>
      </c>
      <c r="AO31" s="201">
        <f t="shared" si="67"/>
        <v>0</v>
      </c>
      <c r="AP31" s="200">
        <f t="shared" si="67"/>
        <v>0</v>
      </c>
      <c r="AQ31" s="201">
        <f t="shared" si="67"/>
        <v>0</v>
      </c>
      <c r="AR31" s="200">
        <f t="shared" si="67"/>
        <v>0</v>
      </c>
      <c r="AS31" s="201">
        <f t="shared" si="67"/>
        <v>0</v>
      </c>
      <c r="AT31" s="200">
        <f t="shared" si="67"/>
        <v>0</v>
      </c>
      <c r="AU31" s="201">
        <f t="shared" si="67"/>
        <v>0</v>
      </c>
      <c r="AV31" s="200">
        <f t="shared" si="67"/>
        <v>0</v>
      </c>
      <c r="AW31" s="201">
        <f t="shared" si="67"/>
        <v>0</v>
      </c>
      <c r="AX31" s="200">
        <f t="shared" si="67"/>
        <v>0</v>
      </c>
      <c r="AY31" s="201">
        <f t="shared" si="67"/>
        <v>0</v>
      </c>
      <c r="AZ31" s="200">
        <f t="shared" si="67"/>
        <v>0</v>
      </c>
      <c r="BA31" s="201">
        <f t="shared" si="67"/>
        <v>0</v>
      </c>
      <c r="BB31" s="200">
        <f t="shared" si="67"/>
        <v>0</v>
      </c>
      <c r="BC31" s="201">
        <f t="shared" si="67"/>
        <v>0</v>
      </c>
      <c r="BD31" s="200">
        <f t="shared" si="67"/>
        <v>0</v>
      </c>
      <c r="BE31" s="201">
        <f t="shared" si="67"/>
        <v>0</v>
      </c>
      <c r="BF31" s="200">
        <f t="shared" si="67"/>
        <v>0</v>
      </c>
      <c r="BG31" s="201">
        <f t="shared" si="67"/>
        <v>0</v>
      </c>
      <c r="BH31" s="200">
        <f t="shared" si="67"/>
        <v>0</v>
      </c>
      <c r="BI31" s="201">
        <f t="shared" si="67"/>
        <v>0</v>
      </c>
      <c r="BJ31" s="200">
        <f t="shared" si="67"/>
        <v>0</v>
      </c>
      <c r="BK31" s="201">
        <f t="shared" si="67"/>
        <v>0</v>
      </c>
      <c r="BL31" s="200">
        <f t="shared" si="67"/>
        <v>0</v>
      </c>
      <c r="BM31" s="201">
        <f t="shared" si="67"/>
        <v>0</v>
      </c>
      <c r="BN31" s="200">
        <f t="shared" si="67"/>
        <v>0</v>
      </c>
      <c r="BO31" s="201">
        <f t="shared" si="67"/>
        <v>0</v>
      </c>
      <c r="BP31" s="200">
        <f t="shared" si="67"/>
        <v>0</v>
      </c>
      <c r="BQ31" s="201">
        <f t="shared" si="67"/>
        <v>0</v>
      </c>
      <c r="BR31" s="200">
        <f t="shared" si="67"/>
        <v>0</v>
      </c>
      <c r="BS31" s="201">
        <f t="shared" si="67"/>
        <v>0</v>
      </c>
      <c r="BT31" s="200">
        <f t="shared" si="67"/>
        <v>0</v>
      </c>
      <c r="BU31" s="201">
        <f t="shared" si="67"/>
        <v>0</v>
      </c>
      <c r="BV31" s="200">
        <f t="shared" si="67"/>
        <v>0</v>
      </c>
      <c r="BW31" s="201">
        <f t="shared" si="67"/>
        <v>0</v>
      </c>
      <c r="BX31" s="200">
        <f t="shared" si="67"/>
        <v>0</v>
      </c>
      <c r="BY31" s="201">
        <f t="shared" si="67"/>
        <v>0</v>
      </c>
      <c r="BZ31" s="200">
        <f t="shared" si="67"/>
        <v>0</v>
      </c>
      <c r="CA31" s="201">
        <f t="shared" ref="CA31:CG31" si="68">SUM(CA29:CA30)</f>
        <v>0</v>
      </c>
      <c r="CB31" s="200">
        <f t="shared" si="68"/>
        <v>0</v>
      </c>
      <c r="CC31" s="201">
        <f t="shared" si="68"/>
        <v>0</v>
      </c>
      <c r="CD31" s="200">
        <f t="shared" si="68"/>
        <v>0</v>
      </c>
      <c r="CE31" s="201">
        <f t="shared" si="68"/>
        <v>0</v>
      </c>
      <c r="CF31" s="200">
        <f t="shared" si="68"/>
        <v>0</v>
      </c>
      <c r="CG31" s="201">
        <f t="shared" si="68"/>
        <v>0</v>
      </c>
    </row>
    <row r="32" spans="1:85" s="52" customFormat="1" ht="23" customHeight="1">
      <c r="A32" s="118"/>
      <c r="B32" s="206" t="s">
        <v>90</v>
      </c>
      <c r="C32" s="54"/>
      <c r="D32" s="54">
        <f>IFERROR(D31/D$10,"-")</f>
        <v>0</v>
      </c>
      <c r="E32" s="55">
        <f>IFERROR(E31/E$10,"-")</f>
        <v>0.20492996709472641</v>
      </c>
      <c r="F32" s="54">
        <f t="shared" ref="F32:L32" si="69">IFERROR(F31/F$10,"-")</f>
        <v>2.1055250892455522E-4</v>
      </c>
      <c r="G32" s="53">
        <f t="shared" si="69"/>
        <v>5.80696487366948E-3</v>
      </c>
      <c r="H32" s="178">
        <f t="shared" si="69"/>
        <v>0</v>
      </c>
      <c r="I32" s="53">
        <f t="shared" si="69"/>
        <v>0</v>
      </c>
      <c r="J32" s="178" t="str">
        <f t="shared" si="69"/>
        <v>-</v>
      </c>
      <c r="K32" s="53">
        <f t="shared" si="69"/>
        <v>0</v>
      </c>
      <c r="L32" s="178" t="str">
        <f t="shared" si="69"/>
        <v>-</v>
      </c>
      <c r="M32" s="118"/>
      <c r="N32" s="53" t="str">
        <f>IFERROR(N31/#REF!,"-")</f>
        <v>-</v>
      </c>
      <c r="O32" s="178" t="str">
        <f>IFERROR(O31/#REF!,"-")</f>
        <v>-</v>
      </c>
      <c r="P32" s="53" t="str">
        <f>IFERROR(P31/#REF!,"-")</f>
        <v>-</v>
      </c>
      <c r="Q32" s="178" t="str">
        <f>IFERROR(Q31/#REF!,"-")</f>
        <v>-</v>
      </c>
      <c r="R32" s="53" t="str">
        <f>IFERROR(R31/#REF!,"-")</f>
        <v>-</v>
      </c>
      <c r="S32" s="178" t="str">
        <f>IFERROR(S31/#REF!,"-")</f>
        <v>-</v>
      </c>
      <c r="T32" s="53" t="str">
        <f>IFERROR(T31/#REF!,"-")</f>
        <v>-</v>
      </c>
      <c r="U32" s="178" t="str">
        <f>IFERROR(U31/#REF!,"-")</f>
        <v>-</v>
      </c>
      <c r="V32" s="53" t="str">
        <f>IFERROR(V31/#REF!,"-")</f>
        <v>-</v>
      </c>
      <c r="W32" s="178" t="str">
        <f>IFERROR(W31/#REF!,"-")</f>
        <v>-</v>
      </c>
      <c r="X32" s="53" t="str">
        <f>IFERROR(X31/#REF!,"-")</f>
        <v>-</v>
      </c>
      <c r="Y32" s="178" t="str">
        <f>IFERROR(Y31/#REF!,"-")</f>
        <v>-</v>
      </c>
      <c r="Z32" s="53" t="str">
        <f>IFERROR(Z31/#REF!,"-")</f>
        <v>-</v>
      </c>
      <c r="AA32" s="178" t="str">
        <f>IFERROR(AA31/#REF!,"-")</f>
        <v>-</v>
      </c>
      <c r="AB32" s="53" t="str">
        <f>IFERROR(AB31/#REF!,"-")</f>
        <v>-</v>
      </c>
      <c r="AC32" s="178" t="str">
        <f>IFERROR(AC31/#REF!,"-")</f>
        <v>-</v>
      </c>
      <c r="AD32" s="53" t="str">
        <f>IFERROR(AD31/#REF!,"-")</f>
        <v>-</v>
      </c>
      <c r="AE32" s="178" t="str">
        <f>IFERROR(AE31/#REF!,"-")</f>
        <v>-</v>
      </c>
      <c r="AF32" s="53" t="str">
        <f>IFERROR(AF31/#REF!,"-")</f>
        <v>-</v>
      </c>
      <c r="AG32" s="178" t="str">
        <f>IFERROR(AG31/#REF!,"-")</f>
        <v>-</v>
      </c>
      <c r="AH32" s="53" t="str">
        <f>IFERROR(AH31/#REF!,"-")</f>
        <v>-</v>
      </c>
      <c r="AI32" s="178" t="str">
        <f>IFERROR(AI31/#REF!,"-")</f>
        <v>-</v>
      </c>
      <c r="AJ32" s="53" t="str">
        <f>IFERROR(AJ31/#REF!,"-")</f>
        <v>-</v>
      </c>
      <c r="AK32" s="178" t="str">
        <f>IFERROR(AK31/#REF!,"-")</f>
        <v>-</v>
      </c>
      <c r="AL32" s="53" t="str">
        <f>IFERROR(AL31/#REF!,"-")</f>
        <v>-</v>
      </c>
      <c r="AM32" s="178" t="str">
        <f>IFERROR(AM31/#REF!,"-")</f>
        <v>-</v>
      </c>
      <c r="AN32" s="53" t="str">
        <f>IFERROR(AN31/#REF!,"-")</f>
        <v>-</v>
      </c>
      <c r="AO32" s="178" t="str">
        <f>IFERROR(AO31/#REF!,"-")</f>
        <v>-</v>
      </c>
      <c r="AP32" s="53" t="str">
        <f>IFERROR(AP31/#REF!,"-")</f>
        <v>-</v>
      </c>
      <c r="AQ32" s="178" t="str">
        <f>IFERROR(AQ31/#REF!,"-")</f>
        <v>-</v>
      </c>
      <c r="AR32" s="53" t="str">
        <f>IFERROR(AR31/#REF!,"-")</f>
        <v>-</v>
      </c>
      <c r="AS32" s="178" t="str">
        <f>IFERROR(AS31/#REF!,"-")</f>
        <v>-</v>
      </c>
      <c r="AT32" s="53" t="str">
        <f>IFERROR(AT31/#REF!,"-")</f>
        <v>-</v>
      </c>
      <c r="AU32" s="178" t="str">
        <f>IFERROR(AU31/#REF!,"-")</f>
        <v>-</v>
      </c>
      <c r="AV32" s="53" t="str">
        <f>IFERROR(AV31/#REF!,"-")</f>
        <v>-</v>
      </c>
      <c r="AW32" s="178" t="str">
        <f>IFERROR(AW31/#REF!,"-")</f>
        <v>-</v>
      </c>
      <c r="AX32" s="53" t="str">
        <f>IFERROR(AX31/#REF!,"-")</f>
        <v>-</v>
      </c>
      <c r="AY32" s="178" t="str">
        <f>IFERROR(AY31/#REF!,"-")</f>
        <v>-</v>
      </c>
      <c r="AZ32" s="53" t="str">
        <f>IFERROR(AZ31/#REF!,"-")</f>
        <v>-</v>
      </c>
      <c r="BA32" s="178" t="str">
        <f>IFERROR(BA31/#REF!,"-")</f>
        <v>-</v>
      </c>
      <c r="BB32" s="53" t="str">
        <f>IFERROR(BB31/#REF!,"-")</f>
        <v>-</v>
      </c>
      <c r="BC32" s="178" t="str">
        <f>IFERROR(BC31/#REF!,"-")</f>
        <v>-</v>
      </c>
      <c r="BD32" s="53" t="str">
        <f>IFERROR(BD31/#REF!,"-")</f>
        <v>-</v>
      </c>
      <c r="BE32" s="178" t="str">
        <f>IFERROR(BE31/#REF!,"-")</f>
        <v>-</v>
      </c>
      <c r="BF32" s="53" t="str">
        <f>IFERROR(BF31/#REF!,"-")</f>
        <v>-</v>
      </c>
      <c r="BG32" s="178" t="str">
        <f>IFERROR(BG31/#REF!,"-")</f>
        <v>-</v>
      </c>
      <c r="BH32" s="53" t="str">
        <f>IFERROR(BH31/#REF!,"-")</f>
        <v>-</v>
      </c>
      <c r="BI32" s="178" t="str">
        <f>IFERROR(BI31/#REF!,"-")</f>
        <v>-</v>
      </c>
      <c r="BJ32" s="53" t="str">
        <f>IFERROR(BJ31/#REF!,"-")</f>
        <v>-</v>
      </c>
      <c r="BK32" s="178" t="str">
        <f>IFERROR(BK31/#REF!,"-")</f>
        <v>-</v>
      </c>
      <c r="BL32" s="53" t="str">
        <f>IFERROR(BL31/#REF!,"-")</f>
        <v>-</v>
      </c>
      <c r="BM32" s="178" t="str">
        <f>IFERROR(BM31/#REF!,"-")</f>
        <v>-</v>
      </c>
      <c r="BN32" s="53" t="str">
        <f>IFERROR(BN31/#REF!,"-")</f>
        <v>-</v>
      </c>
      <c r="BO32" s="178" t="str">
        <f>IFERROR(BO31/#REF!,"-")</f>
        <v>-</v>
      </c>
      <c r="BP32" s="53" t="str">
        <f>IFERROR(BP31/#REF!,"-")</f>
        <v>-</v>
      </c>
      <c r="BQ32" s="178" t="str">
        <f>IFERROR(BQ31/#REF!,"-")</f>
        <v>-</v>
      </c>
      <c r="BR32" s="53" t="str">
        <f>IFERROR(BR31/#REF!,"-")</f>
        <v>-</v>
      </c>
      <c r="BS32" s="178" t="str">
        <f>IFERROR(BS31/#REF!,"-")</f>
        <v>-</v>
      </c>
      <c r="BT32" s="53" t="str">
        <f>IFERROR(BT31/#REF!,"-")</f>
        <v>-</v>
      </c>
      <c r="BU32" s="178" t="str">
        <f>IFERROR(BU31/#REF!,"-")</f>
        <v>-</v>
      </c>
      <c r="BV32" s="53" t="str">
        <f>IFERROR(BV31/#REF!,"-")</f>
        <v>-</v>
      </c>
      <c r="BW32" s="178" t="str">
        <f>IFERROR(BW31/#REF!,"-")</f>
        <v>-</v>
      </c>
      <c r="BX32" s="53" t="str">
        <f>IFERROR(BX31/#REF!,"-")</f>
        <v>-</v>
      </c>
      <c r="BY32" s="178" t="str">
        <f>IFERROR(BY31/#REF!,"-")</f>
        <v>-</v>
      </c>
      <c r="BZ32" s="53" t="str">
        <f>IFERROR(BZ31/#REF!,"-")</f>
        <v>-</v>
      </c>
      <c r="CA32" s="178" t="str">
        <f>IFERROR(CA31/#REF!,"-")</f>
        <v>-</v>
      </c>
      <c r="CB32" s="53" t="str">
        <f>IFERROR(CB31/#REF!,"-")</f>
        <v>-</v>
      </c>
      <c r="CC32" s="178" t="str">
        <f>IFERROR(CC31/#REF!,"-")</f>
        <v>-</v>
      </c>
      <c r="CD32" s="53" t="str">
        <f>IFERROR(CD31/#REF!,"-")</f>
        <v>-</v>
      </c>
      <c r="CE32" s="178" t="str">
        <f>IFERROR(CE31/#REF!,"-")</f>
        <v>-</v>
      </c>
      <c r="CF32" s="53" t="str">
        <f>IFERROR(CF31/#REF!,"-")</f>
        <v>-</v>
      </c>
      <c r="CG32" s="178" t="str">
        <f>IFERROR(CG31/#REF!,"-")</f>
        <v>-</v>
      </c>
    </row>
    <row r="33" spans="1:85"/>
    <row r="34" spans="1:85" ht="24" thickBot="1"/>
    <row r="35" spans="1:85" s="3" customFormat="1" ht="25" customHeight="1" thickTop="1">
      <c r="A35" s="14" t="s">
        <v>35</v>
      </c>
      <c r="B35" s="175" t="s">
        <v>98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</row>
    <row r="36" spans="1:85"/>
    <row r="37" spans="1:85" ht="23" customHeight="1">
      <c r="A37" s="10">
        <v>1</v>
      </c>
      <c r="B37" s="120" t="s">
        <v>60</v>
      </c>
      <c r="C37" s="191"/>
      <c r="D37" s="191"/>
      <c r="E37" s="191"/>
      <c r="F37" s="191"/>
      <c r="G37" s="177"/>
      <c r="H37" s="177"/>
      <c r="I37" s="177"/>
      <c r="J37" s="177"/>
      <c r="K37" s="192"/>
      <c r="L37" s="177"/>
      <c r="M37" s="1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79"/>
      <c r="BQ37" s="179"/>
      <c r="BR37" s="179"/>
      <c r="BS37" s="179"/>
      <c r="BT37" s="179"/>
      <c r="BU37" s="179"/>
      <c r="BV37" s="179"/>
      <c r="BW37" s="179"/>
      <c r="BX37" s="179"/>
      <c r="BY37" s="179"/>
      <c r="BZ37" s="179"/>
      <c r="CA37" s="179"/>
      <c r="CB37" s="179"/>
      <c r="CC37" s="179"/>
      <c r="CD37" s="179"/>
      <c r="CE37" s="179"/>
      <c r="CF37" s="179"/>
      <c r="CG37" s="179"/>
    </row>
    <row r="38" spans="1:85" ht="23" customHeight="1">
      <c r="A38" s="6"/>
      <c r="B38" s="4"/>
      <c r="C38" s="191"/>
      <c r="D38" s="191"/>
      <c r="E38" s="191"/>
      <c r="F38" s="191"/>
      <c r="G38" s="177"/>
      <c r="H38" s="177"/>
      <c r="I38" s="177"/>
      <c r="J38" s="177"/>
      <c r="K38" s="177"/>
      <c r="L38" s="177"/>
      <c r="M38" s="1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79"/>
      <c r="CG38" s="179"/>
    </row>
    <row r="39" spans="1:85" ht="23" customHeight="1" thickBot="1">
      <c r="A39" s="1"/>
      <c r="B39" s="11" t="s">
        <v>100</v>
      </c>
      <c r="C39" s="11"/>
      <c r="D39" s="185"/>
      <c r="E39" s="185"/>
      <c r="F39" s="185"/>
      <c r="G39" s="185"/>
      <c r="H39" s="185"/>
      <c r="I39" s="185"/>
      <c r="J39" s="185"/>
      <c r="K39" s="185"/>
      <c r="L39" s="185"/>
      <c r="M39" s="1"/>
    </row>
    <row r="40" spans="1:85" ht="23" customHeight="1">
      <c r="A40" s="74"/>
      <c r="B40" s="153" t="s">
        <v>96</v>
      </c>
      <c r="C40" s="190"/>
      <c r="D40" s="190"/>
      <c r="E40" s="190"/>
      <c r="F40" s="190"/>
      <c r="G40" s="193">
        <f>36271+4833</f>
        <v>41104</v>
      </c>
      <c r="H40" s="190"/>
      <c r="I40" s="193">
        <f>36634+4881</f>
        <v>41515</v>
      </c>
      <c r="J40" s="190"/>
      <c r="K40" s="193">
        <f>37000+4930</f>
        <v>41930</v>
      </c>
      <c r="L40" s="190"/>
      <c r="M40" s="74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</row>
    <row r="41" spans="1:85" s="3" customFormat="1" ht="23" customHeight="1">
      <c r="A41" s="74"/>
      <c r="B41" s="153" t="s">
        <v>88</v>
      </c>
      <c r="C41" s="113"/>
      <c r="D41" s="113"/>
      <c r="E41" s="113"/>
      <c r="F41" s="113"/>
      <c r="G41" s="197">
        <v>12000</v>
      </c>
      <c r="H41" s="68"/>
      <c r="I41" s="197"/>
      <c r="J41" s="68"/>
      <c r="K41" s="197"/>
      <c r="L41" s="68"/>
      <c r="M41" s="74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</row>
    <row r="42" spans="1:85" ht="23" customHeight="1">
      <c r="A42" s="74"/>
      <c r="B42" s="153" t="s">
        <v>91</v>
      </c>
      <c r="C42" s="190"/>
      <c r="D42" s="190"/>
      <c r="E42" s="190"/>
      <c r="F42" s="190"/>
      <c r="G42" s="193">
        <v>9001</v>
      </c>
      <c r="H42" s="190"/>
      <c r="I42" s="193">
        <v>9091</v>
      </c>
      <c r="J42" s="190"/>
      <c r="K42" s="193">
        <v>9182</v>
      </c>
      <c r="L42" s="190"/>
      <c r="M42" s="74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</row>
    <row r="43" spans="1:85" ht="23" customHeight="1">
      <c r="A43" s="74"/>
      <c r="B43" s="153" t="s">
        <v>92</v>
      </c>
      <c r="C43" s="190"/>
      <c r="D43" s="190"/>
      <c r="E43" s="190"/>
      <c r="F43" s="190"/>
      <c r="G43" s="193">
        <v>6077</v>
      </c>
      <c r="H43" s="190"/>
      <c r="I43" s="193">
        <v>6138</v>
      </c>
      <c r="J43" s="190"/>
      <c r="K43" s="193">
        <v>6199</v>
      </c>
      <c r="L43" s="190"/>
      <c r="M43" s="74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</row>
    <row r="44" spans="1:85" ht="23" customHeight="1">
      <c r="A44" s="74"/>
      <c r="B44" s="153" t="s">
        <v>93</v>
      </c>
      <c r="C44" s="190"/>
      <c r="D44" s="190"/>
      <c r="E44" s="190"/>
      <c r="F44" s="190"/>
      <c r="G44" s="193">
        <v>2542</v>
      </c>
      <c r="H44" s="190"/>
      <c r="I44" s="193">
        <v>2567</v>
      </c>
      <c r="J44" s="190"/>
      <c r="K44" s="193">
        <v>2593</v>
      </c>
      <c r="L44" s="194"/>
      <c r="M44" s="74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199"/>
      <c r="BR44" s="199"/>
      <c r="BS44" s="199"/>
      <c r="BT44" s="199"/>
      <c r="BU44" s="199"/>
      <c r="BV44" s="199"/>
      <c r="BW44" s="199"/>
      <c r="BX44" s="199"/>
      <c r="BY44" s="199"/>
      <c r="BZ44" s="199"/>
      <c r="CA44" s="199"/>
      <c r="CB44" s="199"/>
      <c r="CC44" s="199"/>
      <c r="CD44" s="199"/>
      <c r="CE44" s="199"/>
      <c r="CF44" s="199"/>
      <c r="CG44" s="199"/>
    </row>
    <row r="45" spans="1:85" ht="23" customHeight="1">
      <c r="A45" s="74"/>
      <c r="B45" s="153" t="s">
        <v>89</v>
      </c>
      <c r="C45" s="190"/>
      <c r="D45" s="190"/>
      <c r="E45" s="190"/>
      <c r="F45" s="190"/>
      <c r="G45" s="193">
        <v>6155</v>
      </c>
      <c r="H45" s="190"/>
      <c r="I45" s="193">
        <v>6217</v>
      </c>
      <c r="J45" s="190"/>
      <c r="K45" s="193">
        <v>6279</v>
      </c>
      <c r="L45" s="194"/>
      <c r="M45" s="74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  <c r="BX45" s="199"/>
      <c r="BY45" s="199"/>
      <c r="BZ45" s="199"/>
      <c r="CA45" s="199"/>
      <c r="CB45" s="199"/>
      <c r="CC45" s="199"/>
      <c r="CD45" s="199"/>
      <c r="CE45" s="199"/>
      <c r="CF45" s="199"/>
      <c r="CG45" s="199"/>
    </row>
    <row r="46" spans="1:85" ht="23" customHeight="1">
      <c r="A46" s="74"/>
      <c r="B46" s="153" t="s">
        <v>94</v>
      </c>
      <c r="C46" s="190"/>
      <c r="D46" s="190"/>
      <c r="E46" s="190"/>
      <c r="F46" s="190"/>
      <c r="G46" s="193">
        <f>1438+317</f>
        <v>1755</v>
      </c>
      <c r="H46" s="190"/>
      <c r="I46" s="193">
        <f>1452+317</f>
        <v>1769</v>
      </c>
      <c r="J46" s="190"/>
      <c r="K46" s="193">
        <f>1467+317</f>
        <v>1784</v>
      </c>
      <c r="L46" s="194"/>
      <c r="M46" s="74"/>
      <c r="N46" s="199"/>
      <c r="O46" s="199"/>
      <c r="P46" s="199"/>
      <c r="Q46" s="210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199"/>
      <c r="BV46" s="199"/>
      <c r="BW46" s="199"/>
      <c r="BX46" s="199"/>
      <c r="BY46" s="199"/>
      <c r="BZ46" s="199"/>
      <c r="CA46" s="199"/>
      <c r="CB46" s="199"/>
      <c r="CC46" s="199"/>
      <c r="CD46" s="199"/>
      <c r="CE46" s="199"/>
      <c r="CF46" s="199"/>
      <c r="CG46" s="199"/>
    </row>
    <row r="47" spans="1:85" ht="23" customHeight="1">
      <c r="A47" s="74"/>
      <c r="B47" s="153" t="s">
        <v>95</v>
      </c>
      <c r="C47" s="190"/>
      <c r="D47" s="190"/>
      <c r="E47" s="190"/>
      <c r="F47" s="190"/>
      <c r="G47" s="193">
        <f>86320-SUM(G40:G46)</f>
        <v>7686</v>
      </c>
      <c r="H47" s="190"/>
      <c r="I47" s="193">
        <f>86480-SUM(I40:I46)</f>
        <v>19183</v>
      </c>
      <c r="J47" s="190"/>
      <c r="K47" s="193">
        <f>87341-SUM(K40:K46)</f>
        <v>19374</v>
      </c>
      <c r="L47" s="194"/>
      <c r="M47" s="74"/>
      <c r="N47" s="199"/>
      <c r="O47" s="199"/>
      <c r="P47" s="199"/>
      <c r="Q47" s="210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9"/>
      <c r="BQ47" s="199"/>
      <c r="BR47" s="199"/>
      <c r="BS47" s="199"/>
      <c r="BT47" s="199"/>
      <c r="BU47" s="199"/>
      <c r="BV47" s="199"/>
      <c r="BW47" s="199"/>
      <c r="BX47" s="199"/>
      <c r="BY47" s="199"/>
      <c r="BZ47" s="199"/>
      <c r="CA47" s="199"/>
      <c r="CB47" s="199"/>
      <c r="CC47" s="199"/>
      <c r="CD47" s="199"/>
      <c r="CE47" s="199"/>
      <c r="CF47" s="199"/>
      <c r="CG47" s="199"/>
    </row>
    <row r="48" spans="1:85" ht="23" customHeight="1">
      <c r="A48" s="74"/>
      <c r="B48" s="7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74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199"/>
      <c r="BR48" s="199"/>
      <c r="BS48" s="199"/>
      <c r="BT48" s="199"/>
      <c r="BU48" s="199"/>
      <c r="BV48" s="199"/>
      <c r="BW48" s="199"/>
      <c r="BX48" s="199"/>
      <c r="BY48" s="199"/>
      <c r="BZ48" s="199"/>
      <c r="CA48" s="199"/>
      <c r="CB48" s="199"/>
      <c r="CC48" s="199"/>
      <c r="CD48" s="199"/>
      <c r="CE48" s="199"/>
      <c r="CF48" s="199"/>
      <c r="CG48" s="199"/>
    </row>
    <row r="49" spans="1:85" s="3" customFormat="1" ht="23" customHeight="1">
      <c r="A49" s="74"/>
      <c r="B49" s="349" t="str">
        <f>B40</f>
        <v xml:space="preserve">Loyer CC </v>
      </c>
      <c r="C49" s="535"/>
      <c r="D49" s="535"/>
      <c r="E49" s="535"/>
      <c r="F49" s="502">
        <f>35912+4785</f>
        <v>40697</v>
      </c>
      <c r="G49" s="404">
        <f t="shared" ref="G49:H57" si="70">N49+P49+R49+T49+V49+X49+Z49+AB49+AD49+AF49+AH49+AJ49</f>
        <v>41104</v>
      </c>
      <c r="H49" s="503">
        <f>O49+Q49+S49+U49+W49+Y49+AA49+AC49+AE49+AG49+AI49+AK49</f>
        <v>0</v>
      </c>
      <c r="I49" s="404">
        <f t="shared" ref="I49:J57" si="71">AL49+AN49+AP49+AR49+AT49+AV49+AX49+AZ49+BB49+BD49+BF49+BH49</f>
        <v>41515</v>
      </c>
      <c r="J49" s="503">
        <f t="shared" si="71"/>
        <v>0</v>
      </c>
      <c r="K49" s="404">
        <f t="shared" ref="K49:L57" si="72">BJ49+BL49+BN49+BP49+BR49+BT49+BV49+BX49+BZ49+CB49+CD49+CF49</f>
        <v>41930</v>
      </c>
      <c r="L49" s="503">
        <f t="shared" si="72"/>
        <v>0</v>
      </c>
      <c r="M49" s="74"/>
      <c r="N49" s="404">
        <f>$G40/12</f>
        <v>3425.3333333333335</v>
      </c>
      <c r="O49" s="503"/>
      <c r="P49" s="404">
        <f>$G40/12</f>
        <v>3425.3333333333335</v>
      </c>
      <c r="Q49" s="503"/>
      <c r="R49" s="404">
        <f>$G40/12</f>
        <v>3425.3333333333335</v>
      </c>
      <c r="S49" s="503"/>
      <c r="T49" s="404">
        <f>$G40/12</f>
        <v>3425.3333333333335</v>
      </c>
      <c r="U49" s="503"/>
      <c r="V49" s="404">
        <f>$G40/12</f>
        <v>3425.3333333333335</v>
      </c>
      <c r="W49" s="503"/>
      <c r="X49" s="404">
        <f>$G40/12</f>
        <v>3425.3333333333335</v>
      </c>
      <c r="Y49" s="503"/>
      <c r="Z49" s="404">
        <f>$G40/12</f>
        <v>3425.3333333333335</v>
      </c>
      <c r="AA49" s="503"/>
      <c r="AB49" s="404">
        <f>$G40/12</f>
        <v>3425.3333333333335</v>
      </c>
      <c r="AC49" s="503"/>
      <c r="AD49" s="404">
        <f>$G40/12</f>
        <v>3425.3333333333335</v>
      </c>
      <c r="AE49" s="503"/>
      <c r="AF49" s="404">
        <f>$G40/12</f>
        <v>3425.3333333333335</v>
      </c>
      <c r="AG49" s="503"/>
      <c r="AH49" s="404">
        <f>$G40/12</f>
        <v>3425.3333333333335</v>
      </c>
      <c r="AI49" s="503"/>
      <c r="AJ49" s="404">
        <f>$G40/12</f>
        <v>3425.3333333333335</v>
      </c>
      <c r="AK49" s="503"/>
      <c r="AL49" s="404">
        <f>$I40/12</f>
        <v>3459.5833333333335</v>
      </c>
      <c r="AM49" s="503"/>
      <c r="AN49" s="404">
        <f>$I40/12</f>
        <v>3459.5833333333335</v>
      </c>
      <c r="AO49" s="503"/>
      <c r="AP49" s="404">
        <f>$I40/12</f>
        <v>3459.5833333333335</v>
      </c>
      <c r="AQ49" s="503"/>
      <c r="AR49" s="404">
        <f>$I40/12</f>
        <v>3459.5833333333335</v>
      </c>
      <c r="AS49" s="503"/>
      <c r="AT49" s="404">
        <f>$I40/12</f>
        <v>3459.5833333333335</v>
      </c>
      <c r="AU49" s="503"/>
      <c r="AV49" s="404">
        <f>$I40/12</f>
        <v>3459.5833333333335</v>
      </c>
      <c r="AW49" s="503"/>
      <c r="AX49" s="404">
        <f>$I40/12</f>
        <v>3459.5833333333335</v>
      </c>
      <c r="AY49" s="503"/>
      <c r="AZ49" s="404">
        <f>$I40/12</f>
        <v>3459.5833333333335</v>
      </c>
      <c r="BA49" s="503"/>
      <c r="BB49" s="404">
        <f>$I40/12</f>
        <v>3459.5833333333335</v>
      </c>
      <c r="BC49" s="503"/>
      <c r="BD49" s="404">
        <f>$I40/12</f>
        <v>3459.5833333333335</v>
      </c>
      <c r="BE49" s="503"/>
      <c r="BF49" s="404">
        <f>$I40/12</f>
        <v>3459.5833333333335</v>
      </c>
      <c r="BG49" s="503"/>
      <c r="BH49" s="404">
        <f>$I40/12</f>
        <v>3459.5833333333335</v>
      </c>
      <c r="BI49" s="503"/>
      <c r="BJ49" s="404">
        <f>$K40/12</f>
        <v>3494.1666666666665</v>
      </c>
      <c r="BK49" s="503"/>
      <c r="BL49" s="404">
        <f>$K40/12</f>
        <v>3494.1666666666665</v>
      </c>
      <c r="BM49" s="503"/>
      <c r="BN49" s="404">
        <f>$K40/12</f>
        <v>3494.1666666666665</v>
      </c>
      <c r="BO49" s="503"/>
      <c r="BP49" s="404">
        <f>$K40/12</f>
        <v>3494.1666666666665</v>
      </c>
      <c r="BQ49" s="503"/>
      <c r="BR49" s="404">
        <f>$K40/12</f>
        <v>3494.1666666666665</v>
      </c>
      <c r="BS49" s="503"/>
      <c r="BT49" s="404">
        <f>$K40/12</f>
        <v>3494.1666666666665</v>
      </c>
      <c r="BU49" s="503"/>
      <c r="BV49" s="404">
        <f>$K40/12</f>
        <v>3494.1666666666665</v>
      </c>
      <c r="BW49" s="503"/>
      <c r="BX49" s="404">
        <f>$K40/12</f>
        <v>3494.1666666666665</v>
      </c>
      <c r="BY49" s="503"/>
      <c r="BZ49" s="404">
        <f>$K40/12</f>
        <v>3494.1666666666665</v>
      </c>
      <c r="CA49" s="503"/>
      <c r="CB49" s="404">
        <f>$K40/12</f>
        <v>3494.1666666666665</v>
      </c>
      <c r="CC49" s="503"/>
      <c r="CD49" s="404">
        <f>$K40/12</f>
        <v>3494.1666666666665</v>
      </c>
      <c r="CE49" s="503"/>
      <c r="CF49" s="404">
        <f>$K40/12</f>
        <v>3494.1666666666665</v>
      </c>
      <c r="CG49" s="503"/>
    </row>
    <row r="50" spans="1:85" s="3" customFormat="1" ht="23" customHeight="1">
      <c r="A50" s="74"/>
      <c r="B50" s="352" t="str">
        <f>B41</f>
        <v>Honoraire Conseil Juridique</v>
      </c>
      <c r="C50" s="188"/>
      <c r="D50" s="188"/>
      <c r="E50" s="188"/>
      <c r="F50" s="160">
        <v>0</v>
      </c>
      <c r="G50" s="121">
        <f>N50+P50+R50+T50+V50+X50+Z50+AB50+AD50+AF50+AH50+AJ50</f>
        <v>12000</v>
      </c>
      <c r="H50" s="50">
        <f>O50+Q50+S50+U50+W50+Y50+AA50+AC50+AE50+AG50+AI50+AK50</f>
        <v>0</v>
      </c>
      <c r="I50" s="121">
        <f>AL50+AN50+AP50+AR50+AT50+AV50+AX50+AZ50+BB50+BD50+BF50+BH50</f>
        <v>0</v>
      </c>
      <c r="J50" s="50">
        <f>AM50+AO50+AQ50+AS50+AU50+AW50+AY50+BA50+BC50+BE50+BG50+BI50</f>
        <v>0</v>
      </c>
      <c r="K50" s="121">
        <f>BJ50+BL50+BN50+BP50+BR50+BT50+BV50+BX50+BZ50+CB50+CD50+CF50</f>
        <v>0</v>
      </c>
      <c r="L50" s="50">
        <f>BK50+BM50+BO50+BQ50+BS50+BU50+BW50+BY50+CA50+CC50+CE50+CG50</f>
        <v>0</v>
      </c>
      <c r="M50" s="74"/>
      <c r="N50" s="121">
        <v>0</v>
      </c>
      <c r="O50" s="50"/>
      <c r="P50" s="121">
        <v>0</v>
      </c>
      <c r="Q50" s="50"/>
      <c r="R50" s="121">
        <v>0</v>
      </c>
      <c r="S50" s="50"/>
      <c r="T50" s="121">
        <v>0</v>
      </c>
      <c r="U50" s="50"/>
      <c r="V50" s="121">
        <v>0</v>
      </c>
      <c r="W50" s="50"/>
      <c r="X50" s="121">
        <v>0</v>
      </c>
      <c r="Y50" s="50"/>
      <c r="Z50" s="121">
        <v>0</v>
      </c>
      <c r="AA50" s="50"/>
      <c r="AB50" s="121">
        <f>G41</f>
        <v>12000</v>
      </c>
      <c r="AC50" s="50"/>
      <c r="AD50" s="121">
        <v>0</v>
      </c>
      <c r="AE50" s="50"/>
      <c r="AF50" s="121">
        <v>0</v>
      </c>
      <c r="AG50" s="50"/>
      <c r="AH50" s="121">
        <v>0</v>
      </c>
      <c r="AI50" s="50"/>
      <c r="AJ50" s="121">
        <v>0</v>
      </c>
      <c r="AK50" s="50"/>
      <c r="AL50" s="121">
        <f>$I41/12</f>
        <v>0</v>
      </c>
      <c r="AM50" s="50"/>
      <c r="AN50" s="121">
        <f>$I41/12</f>
        <v>0</v>
      </c>
      <c r="AO50" s="50"/>
      <c r="AP50" s="121">
        <f>$I41/12</f>
        <v>0</v>
      </c>
      <c r="AQ50" s="50"/>
      <c r="AR50" s="121">
        <f>$I41/12</f>
        <v>0</v>
      </c>
      <c r="AS50" s="50"/>
      <c r="AT50" s="121">
        <f>$I41/12</f>
        <v>0</v>
      </c>
      <c r="AU50" s="50"/>
      <c r="AV50" s="121">
        <f>$I41/12</f>
        <v>0</v>
      </c>
      <c r="AW50" s="50"/>
      <c r="AX50" s="121">
        <f>$I41/12</f>
        <v>0</v>
      </c>
      <c r="AY50" s="50"/>
      <c r="AZ50" s="121">
        <f>$I41/12</f>
        <v>0</v>
      </c>
      <c r="BA50" s="50"/>
      <c r="BB50" s="121">
        <f>$I41/12</f>
        <v>0</v>
      </c>
      <c r="BC50" s="50"/>
      <c r="BD50" s="121">
        <f>$I41/12</f>
        <v>0</v>
      </c>
      <c r="BE50" s="50"/>
      <c r="BF50" s="121">
        <f>$I41/12</f>
        <v>0</v>
      </c>
      <c r="BG50" s="50"/>
      <c r="BH50" s="121">
        <f>$I41/12</f>
        <v>0</v>
      </c>
      <c r="BI50" s="50"/>
      <c r="BJ50" s="121">
        <f>$K41/12</f>
        <v>0</v>
      </c>
      <c r="BK50" s="50"/>
      <c r="BL50" s="121">
        <f>$K41/12</f>
        <v>0</v>
      </c>
      <c r="BM50" s="50"/>
      <c r="BN50" s="121">
        <f>$K41/12</f>
        <v>0</v>
      </c>
      <c r="BO50" s="50"/>
      <c r="BP50" s="121">
        <f>$K41/12</f>
        <v>0</v>
      </c>
      <c r="BQ50" s="50"/>
      <c r="BR50" s="121">
        <f>$K41/12</f>
        <v>0</v>
      </c>
      <c r="BS50" s="50"/>
      <c r="BT50" s="121">
        <f>$K41/12</f>
        <v>0</v>
      </c>
      <c r="BU50" s="50"/>
      <c r="BV50" s="121">
        <f>$K41/12</f>
        <v>0</v>
      </c>
      <c r="BW50" s="50"/>
      <c r="BX50" s="121">
        <f>$K41/12</f>
        <v>0</v>
      </c>
      <c r="BY50" s="50"/>
      <c r="BZ50" s="121">
        <f>$K41/12</f>
        <v>0</v>
      </c>
      <c r="CA50" s="50"/>
      <c r="CB50" s="121">
        <f>$K41/12</f>
        <v>0</v>
      </c>
      <c r="CC50" s="50"/>
      <c r="CD50" s="121">
        <f>$K41/12</f>
        <v>0</v>
      </c>
      <c r="CE50" s="50"/>
      <c r="CF50" s="121">
        <v>0</v>
      </c>
      <c r="CG50" s="50"/>
    </row>
    <row r="51" spans="1:85" s="3" customFormat="1" ht="23" customHeight="1">
      <c r="A51" s="74"/>
      <c r="B51" s="352" t="str">
        <f>B42</f>
        <v>Honoraires</v>
      </c>
      <c r="C51" s="188"/>
      <c r="D51" s="188"/>
      <c r="E51" s="188"/>
      <c r="F51" s="160">
        <v>8912</v>
      </c>
      <c r="G51" s="121">
        <f t="shared" si="70"/>
        <v>9001</v>
      </c>
      <c r="H51" s="50">
        <f t="shared" si="70"/>
        <v>0</v>
      </c>
      <c r="I51" s="121">
        <f t="shared" si="71"/>
        <v>9091</v>
      </c>
      <c r="J51" s="50">
        <f t="shared" si="71"/>
        <v>0</v>
      </c>
      <c r="K51" s="121">
        <f t="shared" si="72"/>
        <v>9182</v>
      </c>
      <c r="L51" s="50">
        <f t="shared" si="72"/>
        <v>0</v>
      </c>
      <c r="M51" s="74"/>
      <c r="N51" s="121">
        <f>$G42/12</f>
        <v>750.08333333333337</v>
      </c>
      <c r="O51" s="50"/>
      <c r="P51" s="121">
        <f>$G42/12</f>
        <v>750.08333333333337</v>
      </c>
      <c r="Q51" s="50"/>
      <c r="R51" s="121">
        <f>$G42/12</f>
        <v>750.08333333333337</v>
      </c>
      <c r="S51" s="50"/>
      <c r="T51" s="121">
        <f>$G42/12</f>
        <v>750.08333333333337</v>
      </c>
      <c r="U51" s="50"/>
      <c r="V51" s="121">
        <f>$G42/12</f>
        <v>750.08333333333337</v>
      </c>
      <c r="W51" s="50"/>
      <c r="X51" s="121">
        <f>$G42/12</f>
        <v>750.08333333333337</v>
      </c>
      <c r="Y51" s="50"/>
      <c r="Z51" s="121">
        <f>$G42/12</f>
        <v>750.08333333333337</v>
      </c>
      <c r="AA51" s="50"/>
      <c r="AB51" s="121">
        <f>$G42/12</f>
        <v>750.08333333333337</v>
      </c>
      <c r="AC51" s="50"/>
      <c r="AD51" s="121">
        <f>$G42/12</f>
        <v>750.08333333333337</v>
      </c>
      <c r="AE51" s="50"/>
      <c r="AF51" s="121">
        <f>$G42/12</f>
        <v>750.08333333333337</v>
      </c>
      <c r="AG51" s="50"/>
      <c r="AH51" s="121">
        <f>$G42/12</f>
        <v>750.08333333333337</v>
      </c>
      <c r="AI51" s="50"/>
      <c r="AJ51" s="121">
        <f>$G42/12</f>
        <v>750.08333333333337</v>
      </c>
      <c r="AK51" s="50"/>
      <c r="AL51" s="121">
        <f>$I42/12</f>
        <v>757.58333333333337</v>
      </c>
      <c r="AM51" s="50"/>
      <c r="AN51" s="121">
        <f>$I42/12</f>
        <v>757.58333333333337</v>
      </c>
      <c r="AO51" s="50"/>
      <c r="AP51" s="121">
        <f>$I42/12</f>
        <v>757.58333333333337</v>
      </c>
      <c r="AQ51" s="50"/>
      <c r="AR51" s="121">
        <f>$I42/12</f>
        <v>757.58333333333337</v>
      </c>
      <c r="AS51" s="50"/>
      <c r="AT51" s="121">
        <f>$I42/12</f>
        <v>757.58333333333337</v>
      </c>
      <c r="AU51" s="50"/>
      <c r="AV51" s="121">
        <f>$I42/12</f>
        <v>757.58333333333337</v>
      </c>
      <c r="AW51" s="50"/>
      <c r="AX51" s="121">
        <f>$I42/12</f>
        <v>757.58333333333337</v>
      </c>
      <c r="AY51" s="50"/>
      <c r="AZ51" s="121">
        <f>$I42/12</f>
        <v>757.58333333333337</v>
      </c>
      <c r="BA51" s="50"/>
      <c r="BB51" s="121">
        <f>$I42/12</f>
        <v>757.58333333333337</v>
      </c>
      <c r="BC51" s="50"/>
      <c r="BD51" s="121">
        <f>$I42/12</f>
        <v>757.58333333333337</v>
      </c>
      <c r="BE51" s="50"/>
      <c r="BF51" s="121">
        <f>$I42/12</f>
        <v>757.58333333333337</v>
      </c>
      <c r="BG51" s="50"/>
      <c r="BH51" s="121">
        <f>$I42/12</f>
        <v>757.58333333333337</v>
      </c>
      <c r="BI51" s="50"/>
      <c r="BJ51" s="121">
        <f>$K42/12</f>
        <v>765.16666666666663</v>
      </c>
      <c r="BK51" s="50"/>
      <c r="BL51" s="121">
        <f>$K42/12</f>
        <v>765.16666666666663</v>
      </c>
      <c r="BM51" s="50"/>
      <c r="BN51" s="121">
        <f>$K42/12</f>
        <v>765.16666666666663</v>
      </c>
      <c r="BO51" s="50"/>
      <c r="BP51" s="121">
        <f>$K42/12</f>
        <v>765.16666666666663</v>
      </c>
      <c r="BQ51" s="50"/>
      <c r="BR51" s="121">
        <f>$K42/12</f>
        <v>765.16666666666663</v>
      </c>
      <c r="BS51" s="50"/>
      <c r="BT51" s="121">
        <f>$K42/12</f>
        <v>765.16666666666663</v>
      </c>
      <c r="BU51" s="50"/>
      <c r="BV51" s="121">
        <f>$K42/12</f>
        <v>765.16666666666663</v>
      </c>
      <c r="BW51" s="50"/>
      <c r="BX51" s="121">
        <f>$K42/12</f>
        <v>765.16666666666663</v>
      </c>
      <c r="BY51" s="50"/>
      <c r="BZ51" s="121">
        <f>$K42/12</f>
        <v>765.16666666666663</v>
      </c>
      <c r="CA51" s="50"/>
      <c r="CB51" s="121">
        <f>$K42/12</f>
        <v>765.16666666666663</v>
      </c>
      <c r="CC51" s="50"/>
      <c r="CD51" s="121">
        <f>$K42/12</f>
        <v>765.16666666666663</v>
      </c>
      <c r="CE51" s="50"/>
      <c r="CF51" s="121">
        <f>$K42/12</f>
        <v>765.16666666666663</v>
      </c>
      <c r="CG51" s="50"/>
    </row>
    <row r="52" spans="1:85" s="3" customFormat="1" ht="23" customHeight="1">
      <c r="A52" s="74"/>
      <c r="B52" s="352" t="str">
        <f>B43</f>
        <v>Frais internet</v>
      </c>
      <c r="C52" s="188"/>
      <c r="D52" s="188"/>
      <c r="E52" s="188"/>
      <c r="F52" s="160">
        <v>6017</v>
      </c>
      <c r="G52" s="121">
        <f t="shared" si="70"/>
        <v>6077.0000000000009</v>
      </c>
      <c r="H52" s="50">
        <f t="shared" si="70"/>
        <v>0</v>
      </c>
      <c r="I52" s="121">
        <f t="shared" si="71"/>
        <v>6138</v>
      </c>
      <c r="J52" s="50">
        <f>AM52+AO52+AQ52+AS52+AU52+AW52+AY52+BA52+BC52+BE52+BG52+BI52</f>
        <v>0</v>
      </c>
      <c r="K52" s="121">
        <f t="shared" si="72"/>
        <v>6198.9999999999991</v>
      </c>
      <c r="L52" s="50">
        <f t="shared" si="72"/>
        <v>0</v>
      </c>
      <c r="M52" s="74"/>
      <c r="N52" s="121">
        <f>$G43/12</f>
        <v>506.41666666666669</v>
      </c>
      <c r="O52" s="50"/>
      <c r="P52" s="121">
        <f>$G43/12</f>
        <v>506.41666666666669</v>
      </c>
      <c r="Q52" s="50"/>
      <c r="R52" s="121">
        <f>$G43/12</f>
        <v>506.41666666666669</v>
      </c>
      <c r="S52" s="50"/>
      <c r="T52" s="121">
        <f>$G43/12</f>
        <v>506.41666666666669</v>
      </c>
      <c r="U52" s="50"/>
      <c r="V52" s="121">
        <f>$G43/12</f>
        <v>506.41666666666669</v>
      </c>
      <c r="W52" s="50"/>
      <c r="X52" s="121">
        <f>$G43/12</f>
        <v>506.41666666666669</v>
      </c>
      <c r="Y52" s="50"/>
      <c r="Z52" s="121">
        <f>$G43/12</f>
        <v>506.41666666666669</v>
      </c>
      <c r="AA52" s="50"/>
      <c r="AB52" s="121">
        <f>$G43/12</f>
        <v>506.41666666666669</v>
      </c>
      <c r="AC52" s="50"/>
      <c r="AD52" s="121">
        <f>$G43/12</f>
        <v>506.41666666666669</v>
      </c>
      <c r="AE52" s="50"/>
      <c r="AF52" s="121">
        <f>$G43/12</f>
        <v>506.41666666666669</v>
      </c>
      <c r="AG52" s="50"/>
      <c r="AH52" s="121">
        <f>$G43/12</f>
        <v>506.41666666666669</v>
      </c>
      <c r="AI52" s="50"/>
      <c r="AJ52" s="121">
        <f>$G43/12</f>
        <v>506.41666666666669</v>
      </c>
      <c r="AK52" s="50"/>
      <c r="AL52" s="121">
        <f>$I43/12</f>
        <v>511.5</v>
      </c>
      <c r="AM52" s="50"/>
      <c r="AN52" s="121">
        <f>$I43/12</f>
        <v>511.5</v>
      </c>
      <c r="AO52" s="50"/>
      <c r="AP52" s="121">
        <f>$I43/12</f>
        <v>511.5</v>
      </c>
      <c r="AQ52" s="50"/>
      <c r="AR52" s="121">
        <f>$I43/12</f>
        <v>511.5</v>
      </c>
      <c r="AS52" s="50"/>
      <c r="AT52" s="121">
        <f>$I43/12</f>
        <v>511.5</v>
      </c>
      <c r="AU52" s="50"/>
      <c r="AV52" s="121">
        <f>$I43/12</f>
        <v>511.5</v>
      </c>
      <c r="AW52" s="50"/>
      <c r="AX52" s="121">
        <f>$I43/12</f>
        <v>511.5</v>
      </c>
      <c r="AY52" s="50"/>
      <c r="AZ52" s="121">
        <f>$I43/12</f>
        <v>511.5</v>
      </c>
      <c r="BA52" s="50"/>
      <c r="BB52" s="121">
        <f>$I43/12</f>
        <v>511.5</v>
      </c>
      <c r="BC52" s="50"/>
      <c r="BD52" s="121">
        <f>$I43/12</f>
        <v>511.5</v>
      </c>
      <c r="BE52" s="50"/>
      <c r="BF52" s="121">
        <f>$I43/12</f>
        <v>511.5</v>
      </c>
      <c r="BG52" s="50"/>
      <c r="BH52" s="121">
        <f>$I43/12</f>
        <v>511.5</v>
      </c>
      <c r="BI52" s="50"/>
      <c r="BJ52" s="121">
        <f>$K43/12</f>
        <v>516.58333333333337</v>
      </c>
      <c r="BK52" s="50"/>
      <c r="BL52" s="121">
        <f>$K43/12</f>
        <v>516.58333333333337</v>
      </c>
      <c r="BM52" s="50"/>
      <c r="BN52" s="121">
        <f>$K43/12</f>
        <v>516.58333333333337</v>
      </c>
      <c r="BO52" s="50"/>
      <c r="BP52" s="121">
        <f>$K43/12</f>
        <v>516.58333333333337</v>
      </c>
      <c r="BQ52" s="50"/>
      <c r="BR52" s="121">
        <f>$K43/12</f>
        <v>516.58333333333337</v>
      </c>
      <c r="BS52" s="50"/>
      <c r="BT52" s="121">
        <f>$K43/12</f>
        <v>516.58333333333337</v>
      </c>
      <c r="BU52" s="50"/>
      <c r="BV52" s="121">
        <f>$K43/12</f>
        <v>516.58333333333337</v>
      </c>
      <c r="BW52" s="50"/>
      <c r="BX52" s="121">
        <f>$K43/12</f>
        <v>516.58333333333337</v>
      </c>
      <c r="BY52" s="50"/>
      <c r="BZ52" s="121">
        <f>$K43/12</f>
        <v>516.58333333333337</v>
      </c>
      <c r="CA52" s="50"/>
      <c r="CB52" s="121">
        <f>$K43/12</f>
        <v>516.58333333333337</v>
      </c>
      <c r="CC52" s="50"/>
      <c r="CD52" s="121">
        <f>$K43/12</f>
        <v>516.58333333333337</v>
      </c>
      <c r="CE52" s="50"/>
      <c r="CF52" s="121">
        <f>$K43/12</f>
        <v>516.58333333333337</v>
      </c>
      <c r="CG52" s="50"/>
    </row>
    <row r="53" spans="1:85" s="3" customFormat="1" ht="23" customHeight="1">
      <c r="A53" s="74"/>
      <c r="B53" s="352" t="str">
        <f>B44</f>
        <v>Frais formation</v>
      </c>
      <c r="C53" s="188"/>
      <c r="D53" s="188"/>
      <c r="E53" s="188"/>
      <c r="F53" s="160">
        <v>2517</v>
      </c>
      <c r="G53" s="121">
        <f t="shared" ref="G53" si="73">N53+P53+R53+T53+V53+X53+Z53+AB53+AD53+AF53+AH53+AJ53</f>
        <v>2542</v>
      </c>
      <c r="H53" s="50">
        <f t="shared" ref="H53" si="74">O53+Q53+S53+U53+W53+Y53+AA53+AC53+AE53+AG53+AI53+AK53</f>
        <v>0</v>
      </c>
      <c r="I53" s="121">
        <f t="shared" ref="I53" si="75">AL53+AN53+AP53+AR53+AT53+AV53+AX53+AZ53+BB53+BD53+BF53+BH53</f>
        <v>2567</v>
      </c>
      <c r="J53" s="50">
        <f t="shared" ref="J53" si="76">AM53+AO53+AQ53+AS53+AU53+AW53+AY53+BA53+BC53+BE53+BG53+BI53</f>
        <v>0</v>
      </c>
      <c r="K53" s="121">
        <f t="shared" ref="K53" si="77">BJ53+BL53+BN53+BP53+BR53+BT53+BV53+BX53+BZ53+CB53+CD53+CF53</f>
        <v>2593</v>
      </c>
      <c r="L53" s="50">
        <f t="shared" ref="L53" si="78">BK53+BM53+BO53+BQ53+BS53+BU53+BW53+BY53+CA53+CC53+CE53+CG53</f>
        <v>0</v>
      </c>
      <c r="M53" s="74"/>
      <c r="N53" s="121">
        <f>$G44/12</f>
        <v>211.83333333333334</v>
      </c>
      <c r="O53" s="50"/>
      <c r="P53" s="121">
        <f>$G44/12</f>
        <v>211.83333333333334</v>
      </c>
      <c r="Q53" s="50"/>
      <c r="R53" s="121">
        <f>$G44/12</f>
        <v>211.83333333333334</v>
      </c>
      <c r="S53" s="50"/>
      <c r="T53" s="121">
        <f>$G44/12</f>
        <v>211.83333333333334</v>
      </c>
      <c r="U53" s="50"/>
      <c r="V53" s="121">
        <f>$G44/12</f>
        <v>211.83333333333334</v>
      </c>
      <c r="W53" s="50"/>
      <c r="X53" s="121">
        <f>$G44/12</f>
        <v>211.83333333333334</v>
      </c>
      <c r="Y53" s="50"/>
      <c r="Z53" s="121">
        <f>$G44/12</f>
        <v>211.83333333333334</v>
      </c>
      <c r="AA53" s="50"/>
      <c r="AB53" s="121">
        <f>$G44/12</f>
        <v>211.83333333333334</v>
      </c>
      <c r="AC53" s="50"/>
      <c r="AD53" s="121">
        <f>$G44/12</f>
        <v>211.83333333333334</v>
      </c>
      <c r="AE53" s="50"/>
      <c r="AF53" s="121">
        <f>$G44/12</f>
        <v>211.83333333333334</v>
      </c>
      <c r="AG53" s="50"/>
      <c r="AH53" s="121">
        <f>$G44/12</f>
        <v>211.83333333333334</v>
      </c>
      <c r="AI53" s="50"/>
      <c r="AJ53" s="121">
        <f>$G44/12</f>
        <v>211.83333333333334</v>
      </c>
      <c r="AK53" s="50"/>
      <c r="AL53" s="121">
        <f>$I44/12</f>
        <v>213.91666666666666</v>
      </c>
      <c r="AM53" s="50"/>
      <c r="AN53" s="121">
        <f>$I44/12</f>
        <v>213.91666666666666</v>
      </c>
      <c r="AO53" s="50"/>
      <c r="AP53" s="121">
        <f>$I44/12</f>
        <v>213.91666666666666</v>
      </c>
      <c r="AQ53" s="50"/>
      <c r="AR53" s="121">
        <f>$I44/12</f>
        <v>213.91666666666666</v>
      </c>
      <c r="AS53" s="50"/>
      <c r="AT53" s="121">
        <f>$I44/12</f>
        <v>213.91666666666666</v>
      </c>
      <c r="AU53" s="50"/>
      <c r="AV53" s="121">
        <f>$I44/12</f>
        <v>213.91666666666666</v>
      </c>
      <c r="AW53" s="50"/>
      <c r="AX53" s="121">
        <f>$I44/12</f>
        <v>213.91666666666666</v>
      </c>
      <c r="AY53" s="50"/>
      <c r="AZ53" s="121">
        <f>$I44/12</f>
        <v>213.91666666666666</v>
      </c>
      <c r="BA53" s="50"/>
      <c r="BB53" s="121">
        <f>$I44/12</f>
        <v>213.91666666666666</v>
      </c>
      <c r="BC53" s="50"/>
      <c r="BD53" s="121">
        <f>$I44/12</f>
        <v>213.91666666666666</v>
      </c>
      <c r="BE53" s="50"/>
      <c r="BF53" s="121">
        <f>$I44/12</f>
        <v>213.91666666666666</v>
      </c>
      <c r="BG53" s="50"/>
      <c r="BH53" s="121">
        <f>$I44/12</f>
        <v>213.91666666666666</v>
      </c>
      <c r="BI53" s="50"/>
      <c r="BJ53" s="121">
        <f>$K44/12</f>
        <v>216.08333333333334</v>
      </c>
      <c r="BK53" s="50"/>
      <c r="BL53" s="121">
        <f>$K44/12</f>
        <v>216.08333333333334</v>
      </c>
      <c r="BM53" s="50"/>
      <c r="BN53" s="121">
        <f>$K44/12</f>
        <v>216.08333333333334</v>
      </c>
      <c r="BO53" s="50"/>
      <c r="BP53" s="121">
        <f>$K44/12</f>
        <v>216.08333333333334</v>
      </c>
      <c r="BQ53" s="50"/>
      <c r="BR53" s="121">
        <f>$K44/12</f>
        <v>216.08333333333334</v>
      </c>
      <c r="BS53" s="50"/>
      <c r="BT53" s="121">
        <f>$K44/12</f>
        <v>216.08333333333334</v>
      </c>
      <c r="BU53" s="50"/>
      <c r="BV53" s="121">
        <f>$K44/12</f>
        <v>216.08333333333334</v>
      </c>
      <c r="BW53" s="50"/>
      <c r="BX53" s="121">
        <f>$K44/12</f>
        <v>216.08333333333334</v>
      </c>
      <c r="BY53" s="50"/>
      <c r="BZ53" s="121">
        <f>$K44/12</f>
        <v>216.08333333333334</v>
      </c>
      <c r="CA53" s="50"/>
      <c r="CB53" s="121">
        <f>$K44/12</f>
        <v>216.08333333333334</v>
      </c>
      <c r="CC53" s="50"/>
      <c r="CD53" s="121">
        <f>$K44/12</f>
        <v>216.08333333333334</v>
      </c>
      <c r="CE53" s="50"/>
      <c r="CF53" s="121">
        <f>$K44/12</f>
        <v>216.08333333333334</v>
      </c>
      <c r="CG53" s="50"/>
    </row>
    <row r="54" spans="1:85" s="3" customFormat="1" ht="23" customHeight="1">
      <c r="A54" s="74"/>
      <c r="B54" s="352" t="str">
        <f>B45</f>
        <v>Fournitures entretien &amp; petit équipement</v>
      </c>
      <c r="C54" s="188"/>
      <c r="D54" s="188"/>
      <c r="E54" s="188"/>
      <c r="F54" s="160">
        <v>6094</v>
      </c>
      <c r="G54" s="121">
        <f t="shared" ref="G54" si="79">N54+P54+R54+T54+V54+X54+Z54+AB54+AD54+AF54+AH54+AJ54</f>
        <v>6155.0000000000009</v>
      </c>
      <c r="H54" s="50">
        <f t="shared" ref="H54" si="80">O54+Q54+S54+U54+W54+Y54+AA54+AC54+AE54+AG54+AI54+AK54</f>
        <v>0</v>
      </c>
      <c r="I54" s="121">
        <f t="shared" ref="I54" si="81">AL54+AN54+AP54+AR54+AT54+AV54+AX54+AZ54+BB54+BD54+BF54+BH54</f>
        <v>6216.9999999999991</v>
      </c>
      <c r="J54" s="50">
        <f t="shared" ref="J54" si="82">AM54+AO54+AQ54+AS54+AU54+AW54+AY54+BA54+BC54+BE54+BG54+BI54</f>
        <v>0</v>
      </c>
      <c r="K54" s="121">
        <f t="shared" ref="K54" si="83">BJ54+BL54+BN54+BP54+BR54+BT54+BV54+BX54+BZ54+CB54+CD54+CF54</f>
        <v>6279</v>
      </c>
      <c r="L54" s="50">
        <f t="shared" ref="L54" si="84">BK54+BM54+BO54+BQ54+BS54+BU54+BW54+BY54+CA54+CC54+CE54+CG54</f>
        <v>0</v>
      </c>
      <c r="M54" s="74"/>
      <c r="N54" s="121">
        <f>$G45/12</f>
        <v>512.91666666666663</v>
      </c>
      <c r="O54" s="50"/>
      <c r="P54" s="121">
        <f>$G45/12</f>
        <v>512.91666666666663</v>
      </c>
      <c r="Q54" s="50"/>
      <c r="R54" s="121">
        <f>$G45/12</f>
        <v>512.91666666666663</v>
      </c>
      <c r="S54" s="50"/>
      <c r="T54" s="121">
        <f>$G45/12</f>
        <v>512.91666666666663</v>
      </c>
      <c r="U54" s="50"/>
      <c r="V54" s="121">
        <f>$G45/12</f>
        <v>512.91666666666663</v>
      </c>
      <c r="W54" s="50"/>
      <c r="X54" s="121">
        <f>$G45/12</f>
        <v>512.91666666666663</v>
      </c>
      <c r="Y54" s="50"/>
      <c r="Z54" s="121">
        <f>$G45/12</f>
        <v>512.91666666666663</v>
      </c>
      <c r="AA54" s="50"/>
      <c r="AB54" s="121">
        <f>$G45/12</f>
        <v>512.91666666666663</v>
      </c>
      <c r="AC54" s="50"/>
      <c r="AD54" s="121">
        <f>$G45/12</f>
        <v>512.91666666666663</v>
      </c>
      <c r="AE54" s="50"/>
      <c r="AF54" s="121">
        <f>$G45/12</f>
        <v>512.91666666666663</v>
      </c>
      <c r="AG54" s="50"/>
      <c r="AH54" s="121">
        <f>$G45/12</f>
        <v>512.91666666666663</v>
      </c>
      <c r="AI54" s="50"/>
      <c r="AJ54" s="121">
        <f>$G45/12</f>
        <v>512.91666666666663</v>
      </c>
      <c r="AK54" s="50"/>
      <c r="AL54" s="121">
        <f>$I45/12</f>
        <v>518.08333333333337</v>
      </c>
      <c r="AM54" s="50"/>
      <c r="AN54" s="121">
        <f>$I45/12</f>
        <v>518.08333333333337</v>
      </c>
      <c r="AO54" s="50"/>
      <c r="AP54" s="121">
        <f>$I45/12</f>
        <v>518.08333333333337</v>
      </c>
      <c r="AQ54" s="50"/>
      <c r="AR54" s="121">
        <f>$I45/12</f>
        <v>518.08333333333337</v>
      </c>
      <c r="AS54" s="50"/>
      <c r="AT54" s="121">
        <f>$I45/12</f>
        <v>518.08333333333337</v>
      </c>
      <c r="AU54" s="50"/>
      <c r="AV54" s="121">
        <f>$I45/12</f>
        <v>518.08333333333337</v>
      </c>
      <c r="AW54" s="50"/>
      <c r="AX54" s="121">
        <f>$I45/12</f>
        <v>518.08333333333337</v>
      </c>
      <c r="AY54" s="50"/>
      <c r="AZ54" s="121">
        <f>$I45/12</f>
        <v>518.08333333333337</v>
      </c>
      <c r="BA54" s="50"/>
      <c r="BB54" s="121">
        <f>$I45/12</f>
        <v>518.08333333333337</v>
      </c>
      <c r="BC54" s="50"/>
      <c r="BD54" s="121">
        <f>$I45/12</f>
        <v>518.08333333333337</v>
      </c>
      <c r="BE54" s="50"/>
      <c r="BF54" s="121">
        <f>$I45/12</f>
        <v>518.08333333333337</v>
      </c>
      <c r="BG54" s="50"/>
      <c r="BH54" s="121">
        <f>$I45/12</f>
        <v>518.08333333333337</v>
      </c>
      <c r="BI54" s="50"/>
      <c r="BJ54" s="121">
        <f>$K45/12</f>
        <v>523.25</v>
      </c>
      <c r="BK54" s="50"/>
      <c r="BL54" s="121">
        <f>$K45/12</f>
        <v>523.25</v>
      </c>
      <c r="BM54" s="50"/>
      <c r="BN54" s="121">
        <f>$K45/12</f>
        <v>523.25</v>
      </c>
      <c r="BO54" s="50"/>
      <c r="BP54" s="121">
        <f>$K45/12</f>
        <v>523.25</v>
      </c>
      <c r="BQ54" s="50"/>
      <c r="BR54" s="121">
        <f>$K45/12</f>
        <v>523.25</v>
      </c>
      <c r="BS54" s="50"/>
      <c r="BT54" s="121">
        <f>$K45/12</f>
        <v>523.25</v>
      </c>
      <c r="BU54" s="50"/>
      <c r="BV54" s="121">
        <f>$K45/12</f>
        <v>523.25</v>
      </c>
      <c r="BW54" s="50"/>
      <c r="BX54" s="121">
        <f>$K45/12</f>
        <v>523.25</v>
      </c>
      <c r="BY54" s="50"/>
      <c r="BZ54" s="121">
        <f>$K45/12</f>
        <v>523.25</v>
      </c>
      <c r="CA54" s="50"/>
      <c r="CB54" s="121">
        <f>$K45/12</f>
        <v>523.25</v>
      </c>
      <c r="CC54" s="50"/>
      <c r="CD54" s="121">
        <f>$K45/12</f>
        <v>523.25</v>
      </c>
      <c r="CE54" s="50"/>
      <c r="CF54" s="121">
        <f>$K45/12</f>
        <v>523.25</v>
      </c>
      <c r="CG54" s="50"/>
    </row>
    <row r="55" spans="1:85" s="3" customFormat="1" ht="23" customHeight="1">
      <c r="A55" s="74"/>
      <c r="B55" s="352" t="str">
        <f>B46</f>
        <v>Fournitures non stock (eau, énergie, administratives…)</v>
      </c>
      <c r="C55" s="188"/>
      <c r="D55" s="188"/>
      <c r="E55" s="188"/>
      <c r="F55" s="160">
        <f>1424+314</f>
        <v>1738</v>
      </c>
      <c r="G55" s="121">
        <f t="shared" ref="G55:G56" si="85">N55+P55+R55+T55+V55+X55+Z55+AB55+AD55+AF55+AH55+AJ55</f>
        <v>1755</v>
      </c>
      <c r="H55" s="50">
        <f t="shared" ref="H55:H56" si="86">O55+Q55+S55+U55+W55+Y55+AA55+AC55+AE55+AG55+AI55+AK55</f>
        <v>0</v>
      </c>
      <c r="I55" s="121">
        <f t="shared" ref="I55:I56" si="87">AL55+AN55+AP55+AR55+AT55+AV55+AX55+AZ55+BB55+BD55+BF55+BH55</f>
        <v>1769.0000000000002</v>
      </c>
      <c r="J55" s="50">
        <f t="shared" ref="J55:J56" si="88">AM55+AO55+AQ55+AS55+AU55+AW55+AY55+BA55+BC55+BE55+BG55+BI55</f>
        <v>0</v>
      </c>
      <c r="K55" s="121">
        <f t="shared" ref="K55:K56" si="89">BJ55+BL55+BN55+BP55+BR55+BT55+BV55+BX55+BZ55+CB55+CD55+CF55</f>
        <v>1784.0000000000002</v>
      </c>
      <c r="L55" s="50">
        <f t="shared" ref="L55:L56" si="90">BK55+BM55+BO55+BQ55+BS55+BU55+BW55+BY55+CA55+CC55+CE55+CG55</f>
        <v>0</v>
      </c>
      <c r="M55" s="74"/>
      <c r="N55" s="121">
        <f>$G46/12</f>
        <v>146.25</v>
      </c>
      <c r="O55" s="50"/>
      <c r="P55" s="121">
        <f>$G46/12</f>
        <v>146.25</v>
      </c>
      <c r="Q55" s="50"/>
      <c r="R55" s="121">
        <f>$G46/12</f>
        <v>146.25</v>
      </c>
      <c r="S55" s="50"/>
      <c r="T55" s="121">
        <f>$G46/12</f>
        <v>146.25</v>
      </c>
      <c r="U55" s="50"/>
      <c r="V55" s="121">
        <f>$G46/12</f>
        <v>146.25</v>
      </c>
      <c r="W55" s="50"/>
      <c r="X55" s="121">
        <f>$G46/12</f>
        <v>146.25</v>
      </c>
      <c r="Y55" s="50"/>
      <c r="Z55" s="121">
        <f>$G46/12</f>
        <v>146.25</v>
      </c>
      <c r="AA55" s="50"/>
      <c r="AB55" s="121">
        <f>$G46/12</f>
        <v>146.25</v>
      </c>
      <c r="AC55" s="50"/>
      <c r="AD55" s="121">
        <f>$G46/12</f>
        <v>146.25</v>
      </c>
      <c r="AE55" s="50"/>
      <c r="AF55" s="121">
        <f>$G46/12</f>
        <v>146.25</v>
      </c>
      <c r="AG55" s="50"/>
      <c r="AH55" s="121">
        <f>$G46/12</f>
        <v>146.25</v>
      </c>
      <c r="AI55" s="50"/>
      <c r="AJ55" s="121">
        <f>$G46/12</f>
        <v>146.25</v>
      </c>
      <c r="AK55" s="50"/>
      <c r="AL55" s="121">
        <f>$I46/12</f>
        <v>147.41666666666666</v>
      </c>
      <c r="AM55" s="50"/>
      <c r="AN55" s="121">
        <f>$I46/12</f>
        <v>147.41666666666666</v>
      </c>
      <c r="AO55" s="50"/>
      <c r="AP55" s="121">
        <f>$I46/12</f>
        <v>147.41666666666666</v>
      </c>
      <c r="AQ55" s="50"/>
      <c r="AR55" s="121">
        <f>$I46/12</f>
        <v>147.41666666666666</v>
      </c>
      <c r="AS55" s="50"/>
      <c r="AT55" s="121">
        <f>$I46/12</f>
        <v>147.41666666666666</v>
      </c>
      <c r="AU55" s="50"/>
      <c r="AV55" s="121">
        <f>$I46/12</f>
        <v>147.41666666666666</v>
      </c>
      <c r="AW55" s="50"/>
      <c r="AX55" s="121">
        <f>$I46/12</f>
        <v>147.41666666666666</v>
      </c>
      <c r="AY55" s="50"/>
      <c r="AZ55" s="121">
        <f>$I46/12</f>
        <v>147.41666666666666</v>
      </c>
      <c r="BA55" s="50"/>
      <c r="BB55" s="121">
        <f>$I46/12</f>
        <v>147.41666666666666</v>
      </c>
      <c r="BC55" s="50"/>
      <c r="BD55" s="121">
        <f>$I46/12</f>
        <v>147.41666666666666</v>
      </c>
      <c r="BE55" s="50"/>
      <c r="BF55" s="121">
        <f>$I46/12</f>
        <v>147.41666666666666</v>
      </c>
      <c r="BG55" s="50"/>
      <c r="BH55" s="121">
        <f>$I46/12</f>
        <v>147.41666666666666</v>
      </c>
      <c r="BI55" s="50"/>
      <c r="BJ55" s="121">
        <f>$K46/12</f>
        <v>148.66666666666666</v>
      </c>
      <c r="BK55" s="50"/>
      <c r="BL55" s="121">
        <f>$K46/12</f>
        <v>148.66666666666666</v>
      </c>
      <c r="BM55" s="50"/>
      <c r="BN55" s="121">
        <f>$K46/12</f>
        <v>148.66666666666666</v>
      </c>
      <c r="BO55" s="50"/>
      <c r="BP55" s="121">
        <f>$K46/12</f>
        <v>148.66666666666666</v>
      </c>
      <c r="BQ55" s="50"/>
      <c r="BR55" s="121">
        <f>$K46/12</f>
        <v>148.66666666666666</v>
      </c>
      <c r="BS55" s="50"/>
      <c r="BT55" s="121">
        <f>$K46/12</f>
        <v>148.66666666666666</v>
      </c>
      <c r="BU55" s="50"/>
      <c r="BV55" s="121">
        <f>$K46/12</f>
        <v>148.66666666666666</v>
      </c>
      <c r="BW55" s="50"/>
      <c r="BX55" s="121">
        <f>$K46/12</f>
        <v>148.66666666666666</v>
      </c>
      <c r="BY55" s="50"/>
      <c r="BZ55" s="121">
        <f>$K46/12</f>
        <v>148.66666666666666</v>
      </c>
      <c r="CA55" s="50"/>
      <c r="CB55" s="121">
        <f>$K46/12</f>
        <v>148.66666666666666</v>
      </c>
      <c r="CC55" s="50"/>
      <c r="CD55" s="121">
        <f>$K46/12</f>
        <v>148.66666666666666</v>
      </c>
      <c r="CE55" s="50"/>
      <c r="CF55" s="121">
        <f>$K46/12</f>
        <v>148.66666666666666</v>
      </c>
      <c r="CG55" s="50"/>
    </row>
    <row r="56" spans="1:85" s="3" customFormat="1" ht="23" customHeight="1">
      <c r="A56" s="74"/>
      <c r="B56" s="329" t="str">
        <f>B47</f>
        <v>Autres charges externes</v>
      </c>
      <c r="C56" s="536"/>
      <c r="D56" s="536"/>
      <c r="E56" s="536"/>
      <c r="F56" s="195">
        <f>84353-SUM(F49:F55)</f>
        <v>18378</v>
      </c>
      <c r="G56" s="186">
        <f t="shared" si="85"/>
        <v>7686</v>
      </c>
      <c r="H56" s="187">
        <f t="shared" si="86"/>
        <v>0</v>
      </c>
      <c r="I56" s="186">
        <f t="shared" si="87"/>
        <v>19183</v>
      </c>
      <c r="J56" s="187">
        <f t="shared" si="88"/>
        <v>0</v>
      </c>
      <c r="K56" s="186">
        <f t="shared" si="89"/>
        <v>19374</v>
      </c>
      <c r="L56" s="187">
        <f t="shared" si="90"/>
        <v>0</v>
      </c>
      <c r="M56" s="74"/>
      <c r="N56" s="186">
        <f>$G47/12</f>
        <v>640.5</v>
      </c>
      <c r="O56" s="187"/>
      <c r="P56" s="186">
        <f>$G47/12</f>
        <v>640.5</v>
      </c>
      <c r="Q56" s="187"/>
      <c r="R56" s="186">
        <f>$G47/12</f>
        <v>640.5</v>
      </c>
      <c r="S56" s="187"/>
      <c r="T56" s="186">
        <f>$G47/12</f>
        <v>640.5</v>
      </c>
      <c r="U56" s="187"/>
      <c r="V56" s="186">
        <f>$G47/12</f>
        <v>640.5</v>
      </c>
      <c r="W56" s="187"/>
      <c r="X56" s="186">
        <f>$G47/12</f>
        <v>640.5</v>
      </c>
      <c r="Y56" s="187"/>
      <c r="Z56" s="186">
        <f>$G47/12</f>
        <v>640.5</v>
      </c>
      <c r="AA56" s="187"/>
      <c r="AB56" s="186">
        <f>$G47/12</f>
        <v>640.5</v>
      </c>
      <c r="AC56" s="187"/>
      <c r="AD56" s="186">
        <f>$G47/12</f>
        <v>640.5</v>
      </c>
      <c r="AE56" s="187"/>
      <c r="AF56" s="186">
        <f>$G47/12</f>
        <v>640.5</v>
      </c>
      <c r="AG56" s="187"/>
      <c r="AH56" s="186">
        <f>$G47/12</f>
        <v>640.5</v>
      </c>
      <c r="AI56" s="187"/>
      <c r="AJ56" s="186">
        <f>$G47/12</f>
        <v>640.5</v>
      </c>
      <c r="AK56" s="187"/>
      <c r="AL56" s="186">
        <f>$I47/12</f>
        <v>1598.5833333333333</v>
      </c>
      <c r="AM56" s="187"/>
      <c r="AN56" s="186">
        <f>$I47/12</f>
        <v>1598.5833333333333</v>
      </c>
      <c r="AO56" s="187"/>
      <c r="AP56" s="186">
        <f>$I47/12</f>
        <v>1598.5833333333333</v>
      </c>
      <c r="AQ56" s="187"/>
      <c r="AR56" s="186">
        <f>$I47/12</f>
        <v>1598.5833333333333</v>
      </c>
      <c r="AS56" s="187"/>
      <c r="AT56" s="186">
        <f>$I47/12</f>
        <v>1598.5833333333333</v>
      </c>
      <c r="AU56" s="187"/>
      <c r="AV56" s="186">
        <f>$I47/12</f>
        <v>1598.5833333333333</v>
      </c>
      <c r="AW56" s="187"/>
      <c r="AX56" s="186">
        <f>$I47/12</f>
        <v>1598.5833333333333</v>
      </c>
      <c r="AY56" s="187"/>
      <c r="AZ56" s="186">
        <f>$I47/12</f>
        <v>1598.5833333333333</v>
      </c>
      <c r="BA56" s="187"/>
      <c r="BB56" s="186">
        <f>$I47/12</f>
        <v>1598.5833333333333</v>
      </c>
      <c r="BC56" s="187"/>
      <c r="BD56" s="186">
        <f>$I47/12</f>
        <v>1598.5833333333333</v>
      </c>
      <c r="BE56" s="187"/>
      <c r="BF56" s="186">
        <f>$I47/12</f>
        <v>1598.5833333333333</v>
      </c>
      <c r="BG56" s="187"/>
      <c r="BH56" s="186">
        <f>$I47/12</f>
        <v>1598.5833333333333</v>
      </c>
      <c r="BI56" s="187"/>
      <c r="BJ56" s="186">
        <f>$K47/12</f>
        <v>1614.5</v>
      </c>
      <c r="BK56" s="187"/>
      <c r="BL56" s="186">
        <f>$K47/12</f>
        <v>1614.5</v>
      </c>
      <c r="BM56" s="187"/>
      <c r="BN56" s="186">
        <f>$K47/12</f>
        <v>1614.5</v>
      </c>
      <c r="BO56" s="187"/>
      <c r="BP56" s="186">
        <f>$K47/12</f>
        <v>1614.5</v>
      </c>
      <c r="BQ56" s="187"/>
      <c r="BR56" s="186">
        <f>$K47/12</f>
        <v>1614.5</v>
      </c>
      <c r="BS56" s="187"/>
      <c r="BT56" s="186">
        <f>$K47/12</f>
        <v>1614.5</v>
      </c>
      <c r="BU56" s="187"/>
      <c r="BV56" s="186">
        <f>$K47/12</f>
        <v>1614.5</v>
      </c>
      <c r="BW56" s="187"/>
      <c r="BX56" s="186">
        <f>$K47/12</f>
        <v>1614.5</v>
      </c>
      <c r="BY56" s="187"/>
      <c r="BZ56" s="186">
        <f>$K47/12</f>
        <v>1614.5</v>
      </c>
      <c r="CA56" s="187"/>
      <c r="CB56" s="186">
        <f>$K47/12</f>
        <v>1614.5</v>
      </c>
      <c r="CC56" s="187"/>
      <c r="CD56" s="186">
        <f>$K47/12</f>
        <v>1614.5</v>
      </c>
      <c r="CE56" s="187"/>
      <c r="CF56" s="186">
        <f>$K47/12</f>
        <v>1614.5</v>
      </c>
      <c r="CG56" s="187"/>
    </row>
    <row r="57" spans="1:85" s="3" customFormat="1" ht="23" customHeight="1">
      <c r="A57" s="74"/>
      <c r="B57" s="182" t="s">
        <v>75</v>
      </c>
      <c r="C57" s="234"/>
      <c r="D57" s="201">
        <f>93811+2</f>
        <v>93813</v>
      </c>
      <c r="E57" s="180">
        <f>63557</f>
        <v>63557</v>
      </c>
      <c r="F57" s="180">
        <f>SUM(F49:F56)</f>
        <v>84353</v>
      </c>
      <c r="G57" s="202">
        <f>N57+P57+R57+T57+V57+X57+Z57+AB57+AD57+AF57+AH57+AJ57</f>
        <v>86320</v>
      </c>
      <c r="H57" s="203">
        <f t="shared" si="70"/>
        <v>0</v>
      </c>
      <c r="I57" s="202">
        <f t="shared" si="71"/>
        <v>86480</v>
      </c>
      <c r="J57" s="203">
        <f>AM57+AO57+AQ57+AS57+AU57+AW57+AY57+BA57+BC57+BE57+BG57+BI57</f>
        <v>0</v>
      </c>
      <c r="K57" s="202">
        <f t="shared" si="72"/>
        <v>87341</v>
      </c>
      <c r="L57" s="203">
        <f t="shared" si="72"/>
        <v>0</v>
      </c>
      <c r="M57" s="117"/>
      <c r="N57" s="200">
        <f>SUM(N49:N56)</f>
        <v>6193.3333333333339</v>
      </c>
      <c r="O57" s="201">
        <f>SUM(O49:O56)</f>
        <v>0</v>
      </c>
      <c r="P57" s="200">
        <f>SUM(P49:P56)</f>
        <v>6193.3333333333339</v>
      </c>
      <c r="Q57" s="201">
        <f>SUM(Q49:Q56)</f>
        <v>0</v>
      </c>
      <c r="R57" s="200">
        <f>SUM(R49:R56)</f>
        <v>6193.3333333333339</v>
      </c>
      <c r="S57" s="201">
        <f>SUM(S49:S56)</f>
        <v>0</v>
      </c>
      <c r="T57" s="200">
        <f>SUM(T49:T56)</f>
        <v>6193.3333333333339</v>
      </c>
      <c r="U57" s="201">
        <f>SUM(U49:U56)</f>
        <v>0</v>
      </c>
      <c r="V57" s="200">
        <f>SUM(V49:V56)</f>
        <v>6193.3333333333339</v>
      </c>
      <c r="W57" s="201">
        <f>SUM(W49:W56)</f>
        <v>0</v>
      </c>
      <c r="X57" s="200">
        <f>SUM(X49:X56)</f>
        <v>6193.3333333333339</v>
      </c>
      <c r="Y57" s="201">
        <f>SUM(Y49:Y56)</f>
        <v>0</v>
      </c>
      <c r="Z57" s="200">
        <f>SUM(Z49:Z56)</f>
        <v>6193.3333333333339</v>
      </c>
      <c r="AA57" s="201">
        <f>SUM(AA49:AA56)</f>
        <v>0</v>
      </c>
      <c r="AB57" s="200">
        <f>SUM(AB49:AB56)</f>
        <v>18193.333333333336</v>
      </c>
      <c r="AC57" s="201">
        <f>SUM(AC49:AC56)</f>
        <v>0</v>
      </c>
      <c r="AD57" s="200">
        <f>SUM(AD49:AD56)</f>
        <v>6193.3333333333339</v>
      </c>
      <c r="AE57" s="201">
        <f>SUM(AE49:AE56)</f>
        <v>0</v>
      </c>
      <c r="AF57" s="200">
        <f>SUM(AF49:AF56)</f>
        <v>6193.3333333333339</v>
      </c>
      <c r="AG57" s="201">
        <f>SUM(AG49:AG56)</f>
        <v>0</v>
      </c>
      <c r="AH57" s="200">
        <f>SUM(AH49:AH56)</f>
        <v>6193.3333333333339</v>
      </c>
      <c r="AI57" s="201">
        <f>SUM(AI49:AI56)</f>
        <v>0</v>
      </c>
      <c r="AJ57" s="200">
        <f>SUM(AJ49:AJ56)</f>
        <v>6193.3333333333339</v>
      </c>
      <c r="AK57" s="201">
        <f>SUM(AK49:AK56)</f>
        <v>0</v>
      </c>
      <c r="AL57" s="200">
        <f>SUM(AL49:AL56)</f>
        <v>7206.666666666667</v>
      </c>
      <c r="AM57" s="201">
        <f>SUM(AM49:AM56)</f>
        <v>0</v>
      </c>
      <c r="AN57" s="200">
        <f>SUM(AN49:AN56)</f>
        <v>7206.666666666667</v>
      </c>
      <c r="AO57" s="201">
        <f>SUM(AO49:AO56)</f>
        <v>0</v>
      </c>
      <c r="AP57" s="200">
        <f>SUM(AP49:AP56)</f>
        <v>7206.666666666667</v>
      </c>
      <c r="AQ57" s="201">
        <f>SUM(AQ49:AQ56)</f>
        <v>0</v>
      </c>
      <c r="AR57" s="200">
        <f>SUM(AR49:AR56)</f>
        <v>7206.666666666667</v>
      </c>
      <c r="AS57" s="201">
        <f>SUM(AS49:AS56)</f>
        <v>0</v>
      </c>
      <c r="AT57" s="200">
        <f>SUM(AT49:AT56)</f>
        <v>7206.666666666667</v>
      </c>
      <c r="AU57" s="201">
        <f>SUM(AU49:AU56)</f>
        <v>0</v>
      </c>
      <c r="AV57" s="200">
        <f>SUM(AV49:AV56)</f>
        <v>7206.666666666667</v>
      </c>
      <c r="AW57" s="201">
        <f>SUM(AW49:AW56)</f>
        <v>0</v>
      </c>
      <c r="AX57" s="200">
        <f>SUM(AX49:AX56)</f>
        <v>7206.666666666667</v>
      </c>
      <c r="AY57" s="201">
        <f>SUM(AY49:AY56)</f>
        <v>0</v>
      </c>
      <c r="AZ57" s="200">
        <f>SUM(AZ49:AZ56)</f>
        <v>7206.666666666667</v>
      </c>
      <c r="BA57" s="201">
        <f>SUM(BA49:BA56)</f>
        <v>0</v>
      </c>
      <c r="BB57" s="200">
        <f>SUM(BB49:BB56)</f>
        <v>7206.666666666667</v>
      </c>
      <c r="BC57" s="201">
        <f>SUM(BC49:BC56)</f>
        <v>0</v>
      </c>
      <c r="BD57" s="200">
        <f>SUM(BD49:BD56)</f>
        <v>7206.666666666667</v>
      </c>
      <c r="BE57" s="201">
        <f>SUM(BE49:BE56)</f>
        <v>0</v>
      </c>
      <c r="BF57" s="200">
        <f>SUM(BF49:BF56)</f>
        <v>7206.666666666667</v>
      </c>
      <c r="BG57" s="201">
        <f>SUM(BG49:BG56)</f>
        <v>0</v>
      </c>
      <c r="BH57" s="200">
        <f>SUM(BH49:BH56)</f>
        <v>7206.666666666667</v>
      </c>
      <c r="BI57" s="201">
        <f>SUM(BI49:BI56)</f>
        <v>0</v>
      </c>
      <c r="BJ57" s="200">
        <f>SUM(BJ49:BJ56)</f>
        <v>7278.4166666666661</v>
      </c>
      <c r="BK57" s="201">
        <f>SUM(BK49:BK56)</f>
        <v>0</v>
      </c>
      <c r="BL57" s="200">
        <f>SUM(BL49:BL56)</f>
        <v>7278.4166666666661</v>
      </c>
      <c r="BM57" s="201">
        <f>SUM(BM49:BM56)</f>
        <v>0</v>
      </c>
      <c r="BN57" s="200">
        <f>SUM(BN49:BN56)</f>
        <v>7278.4166666666661</v>
      </c>
      <c r="BO57" s="201">
        <f>SUM(BO49:BO56)</f>
        <v>0</v>
      </c>
      <c r="BP57" s="200">
        <f>SUM(BP49:BP56)</f>
        <v>7278.4166666666661</v>
      </c>
      <c r="BQ57" s="201">
        <f>SUM(BQ49:BQ56)</f>
        <v>0</v>
      </c>
      <c r="BR57" s="200">
        <f>SUM(BR49:BR56)</f>
        <v>7278.4166666666661</v>
      </c>
      <c r="BS57" s="201">
        <f>SUM(BS49:BS56)</f>
        <v>0</v>
      </c>
      <c r="BT57" s="200">
        <f>SUM(BT49:BT56)</f>
        <v>7278.4166666666661</v>
      </c>
      <c r="BU57" s="201">
        <f>SUM(BU49:BU56)</f>
        <v>0</v>
      </c>
      <c r="BV57" s="200">
        <f>SUM(BV49:BV56)</f>
        <v>7278.4166666666661</v>
      </c>
      <c r="BW57" s="201">
        <f>SUM(BW49:BW56)</f>
        <v>0</v>
      </c>
      <c r="BX57" s="200">
        <f>SUM(BX49:BX56)</f>
        <v>7278.4166666666661</v>
      </c>
      <c r="BY57" s="201">
        <f>SUM(BY49:BY56)</f>
        <v>0</v>
      </c>
      <c r="BZ57" s="200">
        <f>SUM(BZ49:BZ56)</f>
        <v>7278.4166666666661</v>
      </c>
      <c r="CA57" s="201">
        <f>SUM(CA49:CA56)</f>
        <v>0</v>
      </c>
      <c r="CB57" s="200">
        <f>SUM(CB49:CB56)</f>
        <v>7278.4166666666661</v>
      </c>
      <c r="CC57" s="201">
        <f>SUM(CC49:CC56)</f>
        <v>0</v>
      </c>
      <c r="CD57" s="200">
        <f>SUM(CD49:CD56)</f>
        <v>7278.4166666666661</v>
      </c>
      <c r="CE57" s="201">
        <f>SUM(CE49:CE56)</f>
        <v>0</v>
      </c>
      <c r="CF57" s="200">
        <f>SUM(CF49:CF56)</f>
        <v>7278.4166666666661</v>
      </c>
      <c r="CG57" s="201">
        <f>SUM(CG49:CG56)</f>
        <v>0</v>
      </c>
    </row>
    <row r="58" spans="1:85" s="52" customFormat="1" ht="23" customHeight="1">
      <c r="A58" s="118"/>
      <c r="B58" s="206" t="s">
        <v>90</v>
      </c>
      <c r="C58" s="54"/>
      <c r="D58" s="54">
        <f>IFERROR(D57/D$10,"-")</f>
        <v>4.4796581033330147</v>
      </c>
      <c r="E58" s="55">
        <f t="shared" ref="E58" si="91">IFERROR(E57/E$10,"-")</f>
        <v>0.92538074022305694</v>
      </c>
      <c r="F58" s="54">
        <f t="shared" ref="F58" si="92">IFERROR(F57/F$10,"-")</f>
        <v>0.80730617205968203</v>
      </c>
      <c r="G58" s="53">
        <f t="shared" ref="G58" si="93">IFERROR(G57/G$10,"-")</f>
        <v>0.50125720789514949</v>
      </c>
      <c r="H58" s="178">
        <f t="shared" ref="H58" si="94">IFERROR(H57/H$10,"-")</f>
        <v>0</v>
      </c>
      <c r="I58" s="53">
        <f t="shared" ref="I58" si="95">IFERROR(I57/I$10,"-")</f>
        <v>0.43240000000000006</v>
      </c>
      <c r="J58" s="178" t="str">
        <f t="shared" ref="J58" si="96">IFERROR(J57/J$10,"-")</f>
        <v>-</v>
      </c>
      <c r="K58" s="53">
        <f t="shared" ref="K58" si="97">IFERROR(K57/K$10,"-")</f>
        <v>0.39700454545454539</v>
      </c>
      <c r="L58" s="178" t="str">
        <f t="shared" ref="L58" si="98">IFERROR(L57/L$10,"-")</f>
        <v>-</v>
      </c>
      <c r="M58" s="118"/>
      <c r="N58" s="53" t="str">
        <f>IFERROR(N57/#REF!,"-")</f>
        <v>-</v>
      </c>
      <c r="O58" s="178" t="str">
        <f>IFERROR(O57/#REF!,"-")</f>
        <v>-</v>
      </c>
      <c r="P58" s="53" t="str">
        <f>IFERROR(P57/#REF!,"-")</f>
        <v>-</v>
      </c>
      <c r="Q58" s="178" t="str">
        <f>IFERROR(Q57/#REF!,"-")</f>
        <v>-</v>
      </c>
      <c r="R58" s="53" t="str">
        <f>IFERROR(R57/#REF!,"-")</f>
        <v>-</v>
      </c>
      <c r="S58" s="178" t="str">
        <f>IFERROR(S57/#REF!,"-")</f>
        <v>-</v>
      </c>
      <c r="T58" s="53" t="str">
        <f>IFERROR(T57/#REF!,"-")</f>
        <v>-</v>
      </c>
      <c r="U58" s="178" t="str">
        <f>IFERROR(U57/#REF!,"-")</f>
        <v>-</v>
      </c>
      <c r="V58" s="53" t="str">
        <f>IFERROR(V57/#REF!,"-")</f>
        <v>-</v>
      </c>
      <c r="W58" s="178" t="str">
        <f>IFERROR(W57/#REF!,"-")</f>
        <v>-</v>
      </c>
      <c r="X58" s="53" t="str">
        <f>IFERROR(X57/#REF!,"-")</f>
        <v>-</v>
      </c>
      <c r="Y58" s="178" t="str">
        <f>IFERROR(Y57/#REF!,"-")</f>
        <v>-</v>
      </c>
      <c r="Z58" s="53" t="str">
        <f>IFERROR(Z57/#REF!,"-")</f>
        <v>-</v>
      </c>
      <c r="AA58" s="178" t="str">
        <f>IFERROR(AA57/#REF!,"-")</f>
        <v>-</v>
      </c>
      <c r="AB58" s="53" t="str">
        <f>IFERROR(AB57/#REF!,"-")</f>
        <v>-</v>
      </c>
      <c r="AC58" s="178" t="str">
        <f>IFERROR(AC57/#REF!,"-")</f>
        <v>-</v>
      </c>
      <c r="AD58" s="53" t="str">
        <f>IFERROR(AD57/#REF!,"-")</f>
        <v>-</v>
      </c>
      <c r="AE58" s="178" t="str">
        <f>IFERROR(AE57/#REF!,"-")</f>
        <v>-</v>
      </c>
      <c r="AF58" s="53" t="str">
        <f>IFERROR(AF57/#REF!,"-")</f>
        <v>-</v>
      </c>
      <c r="AG58" s="178" t="str">
        <f>IFERROR(AG57/#REF!,"-")</f>
        <v>-</v>
      </c>
      <c r="AH58" s="53" t="str">
        <f>IFERROR(AH57/#REF!,"-")</f>
        <v>-</v>
      </c>
      <c r="AI58" s="178" t="str">
        <f>IFERROR(AI57/#REF!,"-")</f>
        <v>-</v>
      </c>
      <c r="AJ58" s="53" t="str">
        <f>IFERROR(AJ57/#REF!,"-")</f>
        <v>-</v>
      </c>
      <c r="AK58" s="178" t="str">
        <f>IFERROR(AK57/#REF!,"-")</f>
        <v>-</v>
      </c>
      <c r="AL58" s="53" t="str">
        <f>IFERROR(AL57/#REF!,"-")</f>
        <v>-</v>
      </c>
      <c r="AM58" s="178" t="str">
        <f>IFERROR(AM57/#REF!,"-")</f>
        <v>-</v>
      </c>
      <c r="AN58" s="53" t="str">
        <f>IFERROR(AN57/#REF!,"-")</f>
        <v>-</v>
      </c>
      <c r="AO58" s="178" t="str">
        <f>IFERROR(AO57/#REF!,"-")</f>
        <v>-</v>
      </c>
      <c r="AP58" s="53" t="str">
        <f>IFERROR(AP57/#REF!,"-")</f>
        <v>-</v>
      </c>
      <c r="AQ58" s="178" t="str">
        <f>IFERROR(AQ57/#REF!,"-")</f>
        <v>-</v>
      </c>
      <c r="AR58" s="53" t="str">
        <f>IFERROR(AR57/#REF!,"-")</f>
        <v>-</v>
      </c>
      <c r="AS58" s="178" t="str">
        <f>IFERROR(AS57/#REF!,"-")</f>
        <v>-</v>
      </c>
      <c r="AT58" s="53" t="str">
        <f>IFERROR(AT57/#REF!,"-")</f>
        <v>-</v>
      </c>
      <c r="AU58" s="178" t="str">
        <f>IFERROR(AU57/#REF!,"-")</f>
        <v>-</v>
      </c>
      <c r="AV58" s="53" t="str">
        <f>IFERROR(AV57/#REF!,"-")</f>
        <v>-</v>
      </c>
      <c r="AW58" s="178" t="str">
        <f>IFERROR(AW57/#REF!,"-")</f>
        <v>-</v>
      </c>
      <c r="AX58" s="53" t="str">
        <f>IFERROR(AX57/#REF!,"-")</f>
        <v>-</v>
      </c>
      <c r="AY58" s="178" t="str">
        <f>IFERROR(AY57/#REF!,"-")</f>
        <v>-</v>
      </c>
      <c r="AZ58" s="53" t="str">
        <f>IFERROR(AZ57/#REF!,"-")</f>
        <v>-</v>
      </c>
      <c r="BA58" s="178" t="str">
        <f>IFERROR(BA57/#REF!,"-")</f>
        <v>-</v>
      </c>
      <c r="BB58" s="53" t="str">
        <f>IFERROR(BB57/#REF!,"-")</f>
        <v>-</v>
      </c>
      <c r="BC58" s="178" t="str">
        <f>IFERROR(BC57/#REF!,"-")</f>
        <v>-</v>
      </c>
      <c r="BD58" s="53" t="str">
        <f>IFERROR(BD57/#REF!,"-")</f>
        <v>-</v>
      </c>
      <c r="BE58" s="178" t="str">
        <f>IFERROR(BE57/#REF!,"-")</f>
        <v>-</v>
      </c>
      <c r="BF58" s="53" t="str">
        <f>IFERROR(BF57/#REF!,"-")</f>
        <v>-</v>
      </c>
      <c r="BG58" s="178" t="str">
        <f>IFERROR(BG57/#REF!,"-")</f>
        <v>-</v>
      </c>
      <c r="BH58" s="53" t="str">
        <f>IFERROR(BH57/#REF!,"-")</f>
        <v>-</v>
      </c>
      <c r="BI58" s="178" t="str">
        <f>IFERROR(BI57/#REF!,"-")</f>
        <v>-</v>
      </c>
      <c r="BJ58" s="53" t="str">
        <f>IFERROR(BJ57/#REF!,"-")</f>
        <v>-</v>
      </c>
      <c r="BK58" s="178" t="str">
        <f>IFERROR(BK57/#REF!,"-")</f>
        <v>-</v>
      </c>
      <c r="BL58" s="53" t="str">
        <f>IFERROR(BL57/#REF!,"-")</f>
        <v>-</v>
      </c>
      <c r="BM58" s="178" t="str">
        <f>IFERROR(BM57/#REF!,"-")</f>
        <v>-</v>
      </c>
      <c r="BN58" s="53" t="str">
        <f>IFERROR(BN57/#REF!,"-")</f>
        <v>-</v>
      </c>
      <c r="BO58" s="178" t="str">
        <f>IFERROR(BO57/#REF!,"-")</f>
        <v>-</v>
      </c>
      <c r="BP58" s="53" t="str">
        <f>IFERROR(BP57/#REF!,"-")</f>
        <v>-</v>
      </c>
      <c r="BQ58" s="178" t="str">
        <f>IFERROR(BQ57/#REF!,"-")</f>
        <v>-</v>
      </c>
      <c r="BR58" s="53" t="str">
        <f>IFERROR(BR57/#REF!,"-")</f>
        <v>-</v>
      </c>
      <c r="BS58" s="178" t="str">
        <f>IFERROR(BS57/#REF!,"-")</f>
        <v>-</v>
      </c>
      <c r="BT58" s="53" t="str">
        <f>IFERROR(BT57/#REF!,"-")</f>
        <v>-</v>
      </c>
      <c r="BU58" s="178" t="str">
        <f>IFERROR(BU57/#REF!,"-")</f>
        <v>-</v>
      </c>
      <c r="BV58" s="53" t="str">
        <f>IFERROR(BV57/#REF!,"-")</f>
        <v>-</v>
      </c>
      <c r="BW58" s="178" t="str">
        <f>IFERROR(BW57/#REF!,"-")</f>
        <v>-</v>
      </c>
      <c r="BX58" s="53" t="str">
        <f>IFERROR(BX57/#REF!,"-")</f>
        <v>-</v>
      </c>
      <c r="BY58" s="178" t="str">
        <f>IFERROR(BY57/#REF!,"-")</f>
        <v>-</v>
      </c>
      <c r="BZ58" s="53" t="str">
        <f>IFERROR(BZ57/#REF!,"-")</f>
        <v>-</v>
      </c>
      <c r="CA58" s="178" t="str">
        <f>IFERROR(CA57/#REF!,"-")</f>
        <v>-</v>
      </c>
      <c r="CB58" s="53" t="str">
        <f>IFERROR(CB57/#REF!,"-")</f>
        <v>-</v>
      </c>
      <c r="CC58" s="178" t="str">
        <f>IFERROR(CC57/#REF!,"-")</f>
        <v>-</v>
      </c>
      <c r="CD58" s="53" t="str">
        <f>IFERROR(CD57/#REF!,"-")</f>
        <v>-</v>
      </c>
      <c r="CE58" s="178" t="str">
        <f>IFERROR(CE57/#REF!,"-")</f>
        <v>-</v>
      </c>
      <c r="CF58" s="53" t="str">
        <f>IFERROR(CF57/#REF!,"-")</f>
        <v>-</v>
      </c>
      <c r="CG58" s="178" t="str">
        <f>IFERROR(CG57/#REF!,"-")</f>
        <v>-</v>
      </c>
    </row>
    <row r="59" spans="1:85"/>
    <row r="60" spans="1:85" ht="23" customHeight="1">
      <c r="A60" s="10">
        <v>2</v>
      </c>
      <c r="B60" s="120" t="s">
        <v>2</v>
      </c>
      <c r="C60" s="191"/>
      <c r="D60" s="191"/>
      <c r="E60" s="191"/>
      <c r="F60" s="191"/>
      <c r="G60" s="177"/>
      <c r="H60" s="177"/>
      <c r="I60" s="177"/>
      <c r="J60" s="177"/>
      <c r="K60" s="192"/>
      <c r="L60" s="177"/>
      <c r="M60" s="1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</row>
    <row r="61" spans="1:85" ht="23" customHeight="1">
      <c r="A61" s="6"/>
      <c r="B61" s="4"/>
      <c r="C61" s="191"/>
      <c r="D61" s="191"/>
      <c r="E61" s="191"/>
      <c r="F61" s="191"/>
      <c r="G61" s="177"/>
      <c r="H61" s="177"/>
      <c r="I61" s="177"/>
      <c r="J61" s="177"/>
      <c r="K61" s="177"/>
      <c r="L61" s="177"/>
      <c r="M61" s="1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</row>
    <row r="62" spans="1:85" ht="23" customHeight="1" thickBot="1">
      <c r="A62" s="1"/>
      <c r="B62" s="11" t="s">
        <v>101</v>
      </c>
      <c r="C62" s="11"/>
      <c r="D62" s="185"/>
      <c r="E62" s="185"/>
      <c r="F62" s="185"/>
      <c r="G62" s="185"/>
      <c r="H62" s="185"/>
      <c r="I62" s="185"/>
      <c r="J62" s="185"/>
      <c r="K62" s="185"/>
      <c r="L62" s="185"/>
      <c r="M62" s="1"/>
    </row>
    <row r="63" spans="1:85" ht="23" customHeight="1">
      <c r="A63" s="74"/>
      <c r="B63" s="153" t="s">
        <v>83</v>
      </c>
      <c r="C63" s="190"/>
      <c r="D63" s="190"/>
      <c r="E63" s="190"/>
      <c r="F63" s="190"/>
      <c r="G63" s="193">
        <f>(12168+4256)/8</f>
        <v>2053</v>
      </c>
      <c r="H63" s="190"/>
      <c r="I63" s="193">
        <f>(18252+6384)/12</f>
        <v>2053</v>
      </c>
      <c r="J63" s="190"/>
      <c r="K63" s="193">
        <f>(18252+6384)/12</f>
        <v>2053</v>
      </c>
      <c r="L63" s="190"/>
      <c r="M63" s="74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</row>
    <row r="64" spans="1:85" ht="23" customHeight="1">
      <c r="A64" s="74"/>
      <c r="B64" s="153" t="s">
        <v>103</v>
      </c>
      <c r="C64" s="190"/>
      <c r="D64" s="190"/>
      <c r="E64" s="190"/>
      <c r="F64" s="190"/>
      <c r="G64" s="193">
        <f>G63</f>
        <v>2053</v>
      </c>
      <c r="H64" s="190"/>
      <c r="I64" s="193">
        <f>I63</f>
        <v>2053</v>
      </c>
      <c r="J64" s="190"/>
      <c r="K64" s="193">
        <f>K63</f>
        <v>2053</v>
      </c>
      <c r="L64" s="190"/>
      <c r="M64" s="74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</row>
    <row r="65" spans="1:85" ht="23" hidden="1" customHeight="1" outlineLevel="1">
      <c r="A65" s="74"/>
      <c r="B65" s="153" t="s">
        <v>49</v>
      </c>
      <c r="C65" s="190"/>
      <c r="D65" s="190"/>
      <c r="E65" s="190"/>
      <c r="F65" s="190"/>
      <c r="G65" s="193"/>
      <c r="H65" s="190"/>
      <c r="I65" s="193"/>
      <c r="J65" s="190"/>
      <c r="K65" s="193"/>
      <c r="L65" s="190"/>
      <c r="M65" s="74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</row>
    <row r="66" spans="1:85" ht="23" hidden="1" customHeight="1" outlineLevel="1">
      <c r="A66" s="74"/>
      <c r="B66" s="153" t="s">
        <v>50</v>
      </c>
      <c r="C66" s="190"/>
      <c r="D66" s="190"/>
      <c r="E66" s="190"/>
      <c r="F66" s="190"/>
      <c r="G66" s="193"/>
      <c r="H66" s="190"/>
      <c r="I66" s="193"/>
      <c r="J66" s="190"/>
      <c r="K66" s="193"/>
      <c r="L66" s="190"/>
      <c r="M66" s="74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</row>
    <row r="67" spans="1:85" ht="23" hidden="1" customHeight="1" outlineLevel="1">
      <c r="A67" s="74"/>
      <c r="B67" s="153" t="s">
        <v>84</v>
      </c>
      <c r="C67" s="190"/>
      <c r="D67" s="190"/>
      <c r="E67" s="190"/>
      <c r="F67" s="190"/>
      <c r="G67" s="193"/>
      <c r="H67" s="190"/>
      <c r="I67" s="193"/>
      <c r="J67" s="190"/>
      <c r="K67" s="193"/>
      <c r="L67" s="190"/>
      <c r="M67" s="74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</row>
    <row r="68" spans="1:85" ht="23" customHeight="1" collapsed="1">
      <c r="A68" s="127"/>
      <c r="B68" s="128"/>
      <c r="C68" s="188"/>
      <c r="D68" s="188"/>
      <c r="E68" s="188"/>
      <c r="F68" s="188"/>
      <c r="G68" s="188"/>
      <c r="H68" s="190"/>
      <c r="I68" s="188"/>
      <c r="J68" s="190"/>
      <c r="K68" s="188"/>
      <c r="L68" s="190"/>
      <c r="M68" s="110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</row>
    <row r="69" spans="1:85" s="3" customFormat="1" ht="23" customHeight="1">
      <c r="A69" s="124"/>
      <c r="B69" s="349" t="str">
        <f>B63</f>
        <v xml:space="preserve">Evelyne REVELLAT </v>
      </c>
      <c r="C69" s="350"/>
      <c r="D69" s="529">
        <f>1993+11234</f>
        <v>13227</v>
      </c>
      <c r="E69" s="530">
        <f>23502+8797</f>
        <v>32299</v>
      </c>
      <c r="F69" s="530">
        <f>-35+1418</f>
        <v>1383</v>
      </c>
      <c r="G69" s="404">
        <f t="shared" ref="G69:H71" si="99">N69+P69+R69+T69+V69+X69+Z69+AB69+AD69+AF69+AH69+AJ69</f>
        <v>16424</v>
      </c>
      <c r="H69" s="503">
        <f t="shared" si="99"/>
        <v>0</v>
      </c>
      <c r="I69" s="404">
        <f t="shared" ref="I69:I73" si="100">AL69+AN69+AP69+AR69+AT69+AV69+AX69+AZ69+BB69+BD69+BF69+BH69</f>
        <v>24636</v>
      </c>
      <c r="J69" s="503">
        <f t="shared" ref="J69:J73" si="101">AM69+AO69+AQ69+AS69+AU69+AW69+AY69+BA69+BC69+BE69+BG69+BI69</f>
        <v>0</v>
      </c>
      <c r="K69" s="404">
        <f t="shared" ref="K69:K73" si="102">BJ69+BL69+BN69+BP69+BR69+BT69+BV69+BX69+BZ69+CB69+CD69+CF69</f>
        <v>24636</v>
      </c>
      <c r="L69" s="503">
        <f t="shared" ref="L69:L73" si="103">BK69+BM69+BO69+BQ69+BS69+BU69+BW69+BY69+CA69+CC69+CE69+CG69</f>
        <v>0</v>
      </c>
      <c r="M69" s="129"/>
      <c r="N69" s="404"/>
      <c r="O69" s="503"/>
      <c r="P69" s="404"/>
      <c r="Q69" s="503"/>
      <c r="R69" s="404"/>
      <c r="S69" s="503"/>
      <c r="T69" s="404"/>
      <c r="U69" s="503"/>
      <c r="V69" s="404">
        <f>$G63</f>
        <v>2053</v>
      </c>
      <c r="W69" s="503"/>
      <c r="X69" s="404">
        <f>$G63</f>
        <v>2053</v>
      </c>
      <c r="Y69" s="503"/>
      <c r="Z69" s="404">
        <f>$G63</f>
        <v>2053</v>
      </c>
      <c r="AA69" s="503"/>
      <c r="AB69" s="404">
        <f>$G63</f>
        <v>2053</v>
      </c>
      <c r="AC69" s="503"/>
      <c r="AD69" s="404">
        <f>$G63</f>
        <v>2053</v>
      </c>
      <c r="AE69" s="503"/>
      <c r="AF69" s="404">
        <f>$G63</f>
        <v>2053</v>
      </c>
      <c r="AG69" s="503"/>
      <c r="AH69" s="404">
        <f>$G63</f>
        <v>2053</v>
      </c>
      <c r="AI69" s="503"/>
      <c r="AJ69" s="404">
        <f>$G63</f>
        <v>2053</v>
      </c>
      <c r="AK69" s="503"/>
      <c r="AL69" s="404">
        <f>$I63</f>
        <v>2053</v>
      </c>
      <c r="AM69" s="503"/>
      <c r="AN69" s="404">
        <f>$I63</f>
        <v>2053</v>
      </c>
      <c r="AO69" s="503"/>
      <c r="AP69" s="404">
        <f>$I63</f>
        <v>2053</v>
      </c>
      <c r="AQ69" s="503"/>
      <c r="AR69" s="404">
        <f>$I63</f>
        <v>2053</v>
      </c>
      <c r="AS69" s="503"/>
      <c r="AT69" s="404">
        <f>$I63</f>
        <v>2053</v>
      </c>
      <c r="AU69" s="503"/>
      <c r="AV69" s="404">
        <f>$I63</f>
        <v>2053</v>
      </c>
      <c r="AW69" s="503"/>
      <c r="AX69" s="404">
        <f>$I63</f>
        <v>2053</v>
      </c>
      <c r="AY69" s="503"/>
      <c r="AZ69" s="404">
        <f>$I63</f>
        <v>2053</v>
      </c>
      <c r="BA69" s="503"/>
      <c r="BB69" s="404">
        <f>$I63</f>
        <v>2053</v>
      </c>
      <c r="BC69" s="503"/>
      <c r="BD69" s="404">
        <f>$I63</f>
        <v>2053</v>
      </c>
      <c r="BE69" s="503"/>
      <c r="BF69" s="404">
        <f>$I63</f>
        <v>2053</v>
      </c>
      <c r="BG69" s="503"/>
      <c r="BH69" s="404">
        <f>$I63</f>
        <v>2053</v>
      </c>
      <c r="BI69" s="503"/>
      <c r="BJ69" s="404">
        <f>$K63</f>
        <v>2053</v>
      </c>
      <c r="BK69" s="503"/>
      <c r="BL69" s="404">
        <f>$K63</f>
        <v>2053</v>
      </c>
      <c r="BM69" s="503"/>
      <c r="BN69" s="404">
        <f>$K63</f>
        <v>2053</v>
      </c>
      <c r="BO69" s="503"/>
      <c r="BP69" s="404">
        <f>$K63</f>
        <v>2053</v>
      </c>
      <c r="BQ69" s="503"/>
      <c r="BR69" s="404">
        <f>$K63</f>
        <v>2053</v>
      </c>
      <c r="BS69" s="503"/>
      <c r="BT69" s="404">
        <f>$K63</f>
        <v>2053</v>
      </c>
      <c r="BU69" s="503"/>
      <c r="BV69" s="404">
        <f>$K63</f>
        <v>2053</v>
      </c>
      <c r="BW69" s="503"/>
      <c r="BX69" s="404">
        <f>$K63</f>
        <v>2053</v>
      </c>
      <c r="BY69" s="503"/>
      <c r="BZ69" s="404">
        <f>$K63</f>
        <v>2053</v>
      </c>
      <c r="CA69" s="503"/>
      <c r="CB69" s="404">
        <f>$K63</f>
        <v>2053</v>
      </c>
      <c r="CC69" s="503"/>
      <c r="CD69" s="404">
        <f>$K63</f>
        <v>2053</v>
      </c>
      <c r="CE69" s="503"/>
      <c r="CF69" s="404">
        <f>$K63</f>
        <v>2053</v>
      </c>
      <c r="CG69" s="503"/>
    </row>
    <row r="70" spans="1:85" s="3" customFormat="1" ht="23" customHeight="1">
      <c r="A70" s="124"/>
      <c r="B70" s="534" t="str">
        <f>B64</f>
        <v>Business Developper</v>
      </c>
      <c r="C70" s="533"/>
      <c r="D70" s="531"/>
      <c r="E70" s="532"/>
      <c r="F70" s="533"/>
      <c r="G70" s="186">
        <f t="shared" si="99"/>
        <v>16424</v>
      </c>
      <c r="H70" s="187">
        <f t="shared" si="99"/>
        <v>0</v>
      </c>
      <c r="I70" s="186">
        <f t="shared" si="100"/>
        <v>24636</v>
      </c>
      <c r="J70" s="187">
        <f t="shared" si="101"/>
        <v>0</v>
      </c>
      <c r="K70" s="186">
        <f t="shared" si="102"/>
        <v>24636</v>
      </c>
      <c r="L70" s="187">
        <f t="shared" si="103"/>
        <v>0</v>
      </c>
      <c r="M70" s="129"/>
      <c r="N70" s="186"/>
      <c r="O70" s="187"/>
      <c r="P70" s="186"/>
      <c r="Q70" s="187"/>
      <c r="R70" s="186"/>
      <c r="S70" s="187"/>
      <c r="T70" s="186"/>
      <c r="U70" s="187"/>
      <c r="V70" s="186">
        <f>$G64</f>
        <v>2053</v>
      </c>
      <c r="W70" s="187"/>
      <c r="X70" s="186">
        <f>$G64</f>
        <v>2053</v>
      </c>
      <c r="Y70" s="187"/>
      <c r="Z70" s="186">
        <f>$G64</f>
        <v>2053</v>
      </c>
      <c r="AA70" s="187"/>
      <c r="AB70" s="186">
        <f>$G64</f>
        <v>2053</v>
      </c>
      <c r="AC70" s="187"/>
      <c r="AD70" s="186">
        <f>$G64</f>
        <v>2053</v>
      </c>
      <c r="AE70" s="187"/>
      <c r="AF70" s="186">
        <f>$G64</f>
        <v>2053</v>
      </c>
      <c r="AG70" s="187"/>
      <c r="AH70" s="186">
        <f>$G64</f>
        <v>2053</v>
      </c>
      <c r="AI70" s="187"/>
      <c r="AJ70" s="186">
        <f>$G64</f>
        <v>2053</v>
      </c>
      <c r="AK70" s="187"/>
      <c r="AL70" s="186">
        <f>$I64</f>
        <v>2053</v>
      </c>
      <c r="AM70" s="187"/>
      <c r="AN70" s="186">
        <f>$I64</f>
        <v>2053</v>
      </c>
      <c r="AO70" s="187"/>
      <c r="AP70" s="186">
        <f>$I64</f>
        <v>2053</v>
      </c>
      <c r="AQ70" s="187"/>
      <c r="AR70" s="186">
        <f>$I64</f>
        <v>2053</v>
      </c>
      <c r="AS70" s="187"/>
      <c r="AT70" s="186">
        <f>$I64</f>
        <v>2053</v>
      </c>
      <c r="AU70" s="187"/>
      <c r="AV70" s="186">
        <f>$I64</f>
        <v>2053</v>
      </c>
      <c r="AW70" s="187"/>
      <c r="AX70" s="186">
        <f>$I64</f>
        <v>2053</v>
      </c>
      <c r="AY70" s="187"/>
      <c r="AZ70" s="186">
        <f>$I64</f>
        <v>2053</v>
      </c>
      <c r="BA70" s="187"/>
      <c r="BB70" s="186">
        <f>$I64</f>
        <v>2053</v>
      </c>
      <c r="BC70" s="187"/>
      <c r="BD70" s="186">
        <f>$I64</f>
        <v>2053</v>
      </c>
      <c r="BE70" s="187"/>
      <c r="BF70" s="186">
        <f>$I64</f>
        <v>2053</v>
      </c>
      <c r="BG70" s="187"/>
      <c r="BH70" s="186">
        <f>$I64</f>
        <v>2053</v>
      </c>
      <c r="BI70" s="187"/>
      <c r="BJ70" s="186">
        <f>$K64</f>
        <v>2053</v>
      </c>
      <c r="BK70" s="187"/>
      <c r="BL70" s="186">
        <f>$K64</f>
        <v>2053</v>
      </c>
      <c r="BM70" s="187"/>
      <c r="BN70" s="186">
        <f>$K64</f>
        <v>2053</v>
      </c>
      <c r="BO70" s="187"/>
      <c r="BP70" s="186">
        <f>$K64</f>
        <v>2053</v>
      </c>
      <c r="BQ70" s="187"/>
      <c r="BR70" s="186">
        <f>$K64</f>
        <v>2053</v>
      </c>
      <c r="BS70" s="187"/>
      <c r="BT70" s="186">
        <f>$K64</f>
        <v>2053</v>
      </c>
      <c r="BU70" s="187"/>
      <c r="BV70" s="186">
        <f>$K64</f>
        <v>2053</v>
      </c>
      <c r="BW70" s="187"/>
      <c r="BX70" s="186">
        <f>$K64</f>
        <v>2053</v>
      </c>
      <c r="BY70" s="187"/>
      <c r="BZ70" s="186">
        <f>$K64</f>
        <v>2053</v>
      </c>
      <c r="CA70" s="187"/>
      <c r="CB70" s="186">
        <f>$K64</f>
        <v>2053</v>
      </c>
      <c r="CC70" s="187"/>
      <c r="CD70" s="186">
        <f>$K64</f>
        <v>2053</v>
      </c>
      <c r="CE70" s="187"/>
      <c r="CF70" s="186">
        <f>$K64</f>
        <v>2053</v>
      </c>
      <c r="CG70" s="187"/>
    </row>
    <row r="71" spans="1:85" s="3" customFormat="1" ht="23" hidden="1" customHeight="1" outlineLevel="1">
      <c r="A71" s="124"/>
      <c r="B71" s="128" t="str">
        <f>B65</f>
        <v>Recrutement 2</v>
      </c>
      <c r="C71" s="188"/>
      <c r="D71" s="188"/>
      <c r="E71" s="125"/>
      <c r="F71" s="97"/>
      <c r="G71" s="121">
        <f t="shared" si="99"/>
        <v>0</v>
      </c>
      <c r="H71" s="50">
        <f t="shared" si="99"/>
        <v>0</v>
      </c>
      <c r="I71" s="121">
        <f t="shared" si="100"/>
        <v>0</v>
      </c>
      <c r="J71" s="50">
        <f t="shared" si="101"/>
        <v>0</v>
      </c>
      <c r="K71" s="121">
        <f t="shared" si="102"/>
        <v>0</v>
      </c>
      <c r="L71" s="50">
        <f t="shared" si="103"/>
        <v>0</v>
      </c>
      <c r="M71" s="129"/>
      <c r="N71" s="121">
        <f>$G65</f>
        <v>0</v>
      </c>
      <c r="O71" s="50"/>
      <c r="P71" s="121">
        <f>$G65</f>
        <v>0</v>
      </c>
      <c r="Q71" s="50"/>
      <c r="R71" s="121">
        <f>$G65</f>
        <v>0</v>
      </c>
      <c r="S71" s="50"/>
      <c r="T71" s="121">
        <f>$G65</f>
        <v>0</v>
      </c>
      <c r="U71" s="50"/>
      <c r="V71" s="121">
        <f>$G65</f>
        <v>0</v>
      </c>
      <c r="W71" s="50"/>
      <c r="X71" s="121">
        <f>$G65</f>
        <v>0</v>
      </c>
      <c r="Y71" s="50"/>
      <c r="Z71" s="121">
        <f>$G65</f>
        <v>0</v>
      </c>
      <c r="AA71" s="50"/>
      <c r="AB71" s="121">
        <f>$G65</f>
        <v>0</v>
      </c>
      <c r="AC71" s="50"/>
      <c r="AD71" s="121">
        <f>$G65</f>
        <v>0</v>
      </c>
      <c r="AE71" s="50"/>
      <c r="AF71" s="121">
        <f>$G65</f>
        <v>0</v>
      </c>
      <c r="AG71" s="50"/>
      <c r="AH71" s="121">
        <f>$G65</f>
        <v>0</v>
      </c>
      <c r="AI71" s="50"/>
      <c r="AJ71" s="121">
        <f>$G65</f>
        <v>0</v>
      </c>
      <c r="AK71" s="50"/>
      <c r="AL71" s="121">
        <f>$I65</f>
        <v>0</v>
      </c>
      <c r="AM71" s="50"/>
      <c r="AN71" s="121">
        <f>$I65</f>
        <v>0</v>
      </c>
      <c r="AO71" s="50"/>
      <c r="AP71" s="121">
        <f>$I65</f>
        <v>0</v>
      </c>
      <c r="AQ71" s="50"/>
      <c r="AR71" s="121">
        <f>$I65</f>
        <v>0</v>
      </c>
      <c r="AS71" s="50"/>
      <c r="AT71" s="121">
        <f>$I65</f>
        <v>0</v>
      </c>
      <c r="AU71" s="50"/>
      <c r="AV71" s="121">
        <f>$I65</f>
        <v>0</v>
      </c>
      <c r="AW71" s="50"/>
      <c r="AX71" s="121">
        <f>$I65</f>
        <v>0</v>
      </c>
      <c r="AY71" s="50"/>
      <c r="AZ71" s="121">
        <f>$I65</f>
        <v>0</v>
      </c>
      <c r="BA71" s="50"/>
      <c r="BB71" s="121">
        <f>$I65</f>
        <v>0</v>
      </c>
      <c r="BC71" s="50"/>
      <c r="BD71" s="121">
        <f>$I65</f>
        <v>0</v>
      </c>
      <c r="BE71" s="50"/>
      <c r="BF71" s="121">
        <f>$I65</f>
        <v>0</v>
      </c>
      <c r="BG71" s="50"/>
      <c r="BH71" s="121">
        <f>$I65</f>
        <v>0</v>
      </c>
      <c r="BI71" s="50"/>
      <c r="BJ71" s="121">
        <f>$K65</f>
        <v>0</v>
      </c>
      <c r="BK71" s="50"/>
      <c r="BL71" s="121">
        <f>$K65</f>
        <v>0</v>
      </c>
      <c r="BM71" s="50"/>
      <c r="BN71" s="121">
        <f>$K65</f>
        <v>0</v>
      </c>
      <c r="BO71" s="50"/>
      <c r="BP71" s="121">
        <f>$K65</f>
        <v>0</v>
      </c>
      <c r="BQ71" s="50"/>
      <c r="BR71" s="121">
        <f>$K65</f>
        <v>0</v>
      </c>
      <c r="BS71" s="50"/>
      <c r="BT71" s="121">
        <f>$K65</f>
        <v>0</v>
      </c>
      <c r="BU71" s="50"/>
      <c r="BV71" s="121">
        <f>$K65</f>
        <v>0</v>
      </c>
      <c r="BW71" s="50"/>
      <c r="BX71" s="121">
        <f>$K65</f>
        <v>0</v>
      </c>
      <c r="BY71" s="50"/>
      <c r="BZ71" s="121">
        <f>$K65</f>
        <v>0</v>
      </c>
      <c r="CA71" s="50"/>
      <c r="CB71" s="121">
        <f>$K65</f>
        <v>0</v>
      </c>
      <c r="CC71" s="50"/>
      <c r="CD71" s="121">
        <f>$K65</f>
        <v>0</v>
      </c>
      <c r="CE71" s="50"/>
      <c r="CF71" s="121">
        <f>$K65</f>
        <v>0</v>
      </c>
      <c r="CG71" s="50"/>
    </row>
    <row r="72" spans="1:85" s="3" customFormat="1" ht="23" hidden="1" customHeight="1" outlineLevel="1">
      <c r="A72" s="124"/>
      <c r="B72" s="128" t="str">
        <f>B66</f>
        <v>Recrutement 3</v>
      </c>
      <c r="C72" s="188"/>
      <c r="D72" s="188"/>
      <c r="E72" s="125"/>
      <c r="F72" s="97"/>
      <c r="G72" s="121">
        <f t="shared" ref="G72" si="104">N72+P72+R72+T72+V72+X72+Z72+AB72+AD72+AF72+AH72+AJ72</f>
        <v>0</v>
      </c>
      <c r="H72" s="50">
        <f t="shared" ref="H72" si="105">O72+Q72+S72+U72+W72+Y72+AA72+AC72+AE72+AG72+AI72+AK72</f>
        <v>0</v>
      </c>
      <c r="I72" s="121">
        <f t="shared" ref="I72" si="106">AL72+AN72+AP72+AR72+AT72+AV72+AX72+AZ72+BB72+BD72+BF72+BH72</f>
        <v>0</v>
      </c>
      <c r="J72" s="50">
        <f t="shared" ref="J72" si="107">AM72+AO72+AQ72+AS72+AU72+AW72+AY72+BA72+BC72+BE72+BG72+BI72</f>
        <v>0</v>
      </c>
      <c r="K72" s="121">
        <f t="shared" ref="K72" si="108">BJ72+BL72+BN72+BP72+BR72+BT72+BV72+BX72+BZ72+CB72+CD72+CF72</f>
        <v>0</v>
      </c>
      <c r="L72" s="50">
        <f t="shared" ref="L72" si="109">BK72+BM72+BO72+BQ72+BS72+BU72+BW72+BY72+CA72+CC72+CE72+CG72</f>
        <v>0</v>
      </c>
      <c r="M72" s="129"/>
      <c r="N72" s="121">
        <f>$G66</f>
        <v>0</v>
      </c>
      <c r="O72" s="50"/>
      <c r="P72" s="121">
        <f>$G66</f>
        <v>0</v>
      </c>
      <c r="Q72" s="50"/>
      <c r="R72" s="121">
        <f>$G66</f>
        <v>0</v>
      </c>
      <c r="S72" s="50"/>
      <c r="T72" s="121">
        <f>$G66</f>
        <v>0</v>
      </c>
      <c r="U72" s="50"/>
      <c r="V72" s="121">
        <f>$G66</f>
        <v>0</v>
      </c>
      <c r="W72" s="50"/>
      <c r="X72" s="121">
        <f>$G66</f>
        <v>0</v>
      </c>
      <c r="Y72" s="50"/>
      <c r="Z72" s="121">
        <f>$G66</f>
        <v>0</v>
      </c>
      <c r="AA72" s="50"/>
      <c r="AB72" s="121">
        <f>$G66</f>
        <v>0</v>
      </c>
      <c r="AC72" s="50"/>
      <c r="AD72" s="121">
        <f>$G66</f>
        <v>0</v>
      </c>
      <c r="AE72" s="50"/>
      <c r="AF72" s="121">
        <f>$G66</f>
        <v>0</v>
      </c>
      <c r="AG72" s="50"/>
      <c r="AH72" s="121">
        <f>$G66</f>
        <v>0</v>
      </c>
      <c r="AI72" s="50"/>
      <c r="AJ72" s="121">
        <f>$G66</f>
        <v>0</v>
      </c>
      <c r="AK72" s="50"/>
      <c r="AL72" s="121">
        <f>$I66</f>
        <v>0</v>
      </c>
      <c r="AM72" s="50"/>
      <c r="AN72" s="121">
        <f>$I66</f>
        <v>0</v>
      </c>
      <c r="AO72" s="50"/>
      <c r="AP72" s="121">
        <f>$I66</f>
        <v>0</v>
      </c>
      <c r="AQ72" s="50"/>
      <c r="AR72" s="121">
        <f>$I66</f>
        <v>0</v>
      </c>
      <c r="AS72" s="50"/>
      <c r="AT72" s="121">
        <f>$I66</f>
        <v>0</v>
      </c>
      <c r="AU72" s="50"/>
      <c r="AV72" s="121">
        <f>$I66</f>
        <v>0</v>
      </c>
      <c r="AW72" s="50"/>
      <c r="AX72" s="121">
        <f>$I66</f>
        <v>0</v>
      </c>
      <c r="AY72" s="50"/>
      <c r="AZ72" s="121">
        <f>$I66</f>
        <v>0</v>
      </c>
      <c r="BA72" s="50"/>
      <c r="BB72" s="121">
        <f>$I66</f>
        <v>0</v>
      </c>
      <c r="BC72" s="50"/>
      <c r="BD72" s="121">
        <f>$I66</f>
        <v>0</v>
      </c>
      <c r="BE72" s="50"/>
      <c r="BF72" s="121">
        <f>$I66</f>
        <v>0</v>
      </c>
      <c r="BG72" s="50"/>
      <c r="BH72" s="121">
        <f>$I66</f>
        <v>0</v>
      </c>
      <c r="BI72" s="50"/>
      <c r="BJ72" s="121">
        <f>$K66</f>
        <v>0</v>
      </c>
      <c r="BK72" s="50"/>
      <c r="BL72" s="121">
        <f>$K66</f>
        <v>0</v>
      </c>
      <c r="BM72" s="50"/>
      <c r="BN72" s="121">
        <f>$K66</f>
        <v>0</v>
      </c>
      <c r="BO72" s="50"/>
      <c r="BP72" s="121">
        <f>$K66</f>
        <v>0</v>
      </c>
      <c r="BQ72" s="50"/>
      <c r="BR72" s="121">
        <f>$K66</f>
        <v>0</v>
      </c>
      <c r="BS72" s="50"/>
      <c r="BT72" s="121">
        <f>$K66</f>
        <v>0</v>
      </c>
      <c r="BU72" s="50"/>
      <c r="BV72" s="121">
        <f>$K66</f>
        <v>0</v>
      </c>
      <c r="BW72" s="50"/>
      <c r="BX72" s="121">
        <f>$K66</f>
        <v>0</v>
      </c>
      <c r="BY72" s="50"/>
      <c r="BZ72" s="121">
        <f>$K66</f>
        <v>0</v>
      </c>
      <c r="CA72" s="50"/>
      <c r="CB72" s="121">
        <f>$K66</f>
        <v>0</v>
      </c>
      <c r="CC72" s="50"/>
      <c r="CD72" s="121">
        <f>$K66</f>
        <v>0</v>
      </c>
      <c r="CE72" s="50"/>
      <c r="CF72" s="121">
        <f>$K66</f>
        <v>0</v>
      </c>
      <c r="CG72" s="50"/>
    </row>
    <row r="73" spans="1:85" s="3" customFormat="1" ht="23" hidden="1" customHeight="1" outlineLevel="1">
      <c r="A73" s="124"/>
      <c r="B73" s="128" t="str">
        <f>B67</f>
        <v>Recrutement 4</v>
      </c>
      <c r="C73" s="188"/>
      <c r="D73" s="188"/>
      <c r="E73" s="125"/>
      <c r="F73" s="97"/>
      <c r="G73" s="121">
        <f>N73+P73+R73+T73+V73+X73+Z73+AB73+AD73+AF73+AH73+AJ73</f>
        <v>0</v>
      </c>
      <c r="H73" s="50">
        <f>O73+Q73+S73+U73+W73+Y73+AA73+AC73+AE73+AG73+AI73+AK73</f>
        <v>0</v>
      </c>
      <c r="I73" s="121">
        <f t="shared" si="100"/>
        <v>0</v>
      </c>
      <c r="J73" s="50">
        <f t="shared" si="101"/>
        <v>0</v>
      </c>
      <c r="K73" s="121">
        <f t="shared" si="102"/>
        <v>0</v>
      </c>
      <c r="L73" s="50">
        <f t="shared" si="103"/>
        <v>0</v>
      </c>
      <c r="M73" s="129"/>
      <c r="N73" s="121">
        <f>$G67</f>
        <v>0</v>
      </c>
      <c r="O73" s="50"/>
      <c r="P73" s="121">
        <f>$G67</f>
        <v>0</v>
      </c>
      <c r="Q73" s="50"/>
      <c r="R73" s="121">
        <f>$G67</f>
        <v>0</v>
      </c>
      <c r="S73" s="50"/>
      <c r="T73" s="121">
        <f>$G67</f>
        <v>0</v>
      </c>
      <c r="U73" s="50"/>
      <c r="V73" s="121">
        <f>$G67</f>
        <v>0</v>
      </c>
      <c r="W73" s="50"/>
      <c r="X73" s="121">
        <f>$G67</f>
        <v>0</v>
      </c>
      <c r="Y73" s="50"/>
      <c r="Z73" s="121">
        <f>$G67</f>
        <v>0</v>
      </c>
      <c r="AA73" s="50"/>
      <c r="AB73" s="121">
        <f>$G67</f>
        <v>0</v>
      </c>
      <c r="AC73" s="50"/>
      <c r="AD73" s="121">
        <f>$G67</f>
        <v>0</v>
      </c>
      <c r="AE73" s="50"/>
      <c r="AF73" s="121">
        <f>$G67</f>
        <v>0</v>
      </c>
      <c r="AG73" s="50"/>
      <c r="AH73" s="121">
        <f>$G67</f>
        <v>0</v>
      </c>
      <c r="AI73" s="50"/>
      <c r="AJ73" s="121">
        <f>$G67</f>
        <v>0</v>
      </c>
      <c r="AK73" s="50"/>
      <c r="AL73" s="121">
        <f>$I67</f>
        <v>0</v>
      </c>
      <c r="AM73" s="50"/>
      <c r="AN73" s="121">
        <f>$I67</f>
        <v>0</v>
      </c>
      <c r="AO73" s="50"/>
      <c r="AP73" s="121">
        <f>$I67</f>
        <v>0</v>
      </c>
      <c r="AQ73" s="50"/>
      <c r="AR73" s="121">
        <f>$I67</f>
        <v>0</v>
      </c>
      <c r="AS73" s="50"/>
      <c r="AT73" s="121">
        <f>$I67</f>
        <v>0</v>
      </c>
      <c r="AU73" s="50"/>
      <c r="AV73" s="121">
        <f>$I67</f>
        <v>0</v>
      </c>
      <c r="AW73" s="50"/>
      <c r="AX73" s="121">
        <f>$I67</f>
        <v>0</v>
      </c>
      <c r="AY73" s="50"/>
      <c r="AZ73" s="121">
        <f>$I67</f>
        <v>0</v>
      </c>
      <c r="BA73" s="50"/>
      <c r="BB73" s="121">
        <f>$I67</f>
        <v>0</v>
      </c>
      <c r="BC73" s="50"/>
      <c r="BD73" s="121">
        <f>$I67</f>
        <v>0</v>
      </c>
      <c r="BE73" s="50"/>
      <c r="BF73" s="121">
        <f>$I67</f>
        <v>0</v>
      </c>
      <c r="BG73" s="50"/>
      <c r="BH73" s="121">
        <f>$I67</f>
        <v>0</v>
      </c>
      <c r="BI73" s="50"/>
      <c r="BJ73" s="121">
        <f>$K67</f>
        <v>0</v>
      </c>
      <c r="BK73" s="50"/>
      <c r="BL73" s="121">
        <f>$K67</f>
        <v>0</v>
      </c>
      <c r="BM73" s="50"/>
      <c r="BN73" s="121">
        <f>$K67</f>
        <v>0</v>
      </c>
      <c r="BO73" s="50"/>
      <c r="BP73" s="121">
        <f>$K67</f>
        <v>0</v>
      </c>
      <c r="BQ73" s="50"/>
      <c r="BR73" s="121">
        <f>$K67</f>
        <v>0</v>
      </c>
      <c r="BS73" s="50"/>
      <c r="BT73" s="121">
        <f>$K67</f>
        <v>0</v>
      </c>
      <c r="BU73" s="50"/>
      <c r="BV73" s="121">
        <f>$K67</f>
        <v>0</v>
      </c>
      <c r="BW73" s="50"/>
      <c r="BX73" s="121">
        <f>$K67</f>
        <v>0</v>
      </c>
      <c r="BY73" s="50"/>
      <c r="BZ73" s="121">
        <f>$K67</f>
        <v>0</v>
      </c>
      <c r="CA73" s="50"/>
      <c r="CB73" s="121">
        <f>$K67</f>
        <v>0</v>
      </c>
      <c r="CC73" s="50"/>
      <c r="CD73" s="121">
        <f>$K67</f>
        <v>0</v>
      </c>
      <c r="CE73" s="50"/>
      <c r="CF73" s="121">
        <f>$K67</f>
        <v>0</v>
      </c>
      <c r="CG73" s="50"/>
    </row>
    <row r="74" spans="1:85" s="3" customFormat="1" ht="23" customHeight="1" collapsed="1">
      <c r="A74" s="74"/>
      <c r="B74" s="182" t="s">
        <v>17</v>
      </c>
      <c r="C74" s="234"/>
      <c r="D74" s="201">
        <f>D69</f>
        <v>13227</v>
      </c>
      <c r="E74" s="180">
        <f t="shared" ref="E74:F74" si="110">E69</f>
        <v>32299</v>
      </c>
      <c r="F74" s="180">
        <f t="shared" si="110"/>
        <v>1383</v>
      </c>
      <c r="G74" s="202">
        <f>N74+P74+R74+T74+V74+X74+Z74+AB74+AD74+AF74+AH74+AJ74</f>
        <v>32848</v>
      </c>
      <c r="H74" s="203">
        <f>O74+Q74+S74+U74+W74+Y74+AA74+AC74+AE74+AG74+AI74+AK74</f>
        <v>0</v>
      </c>
      <c r="I74" s="202">
        <f t="shared" ref="I74:J74" si="111">AL74+AN74+AP74+AR74+AT74+AV74+AX74+AZ74+BB74+BD74+BF74+BH74</f>
        <v>49272</v>
      </c>
      <c r="J74" s="203">
        <f t="shared" si="111"/>
        <v>0</v>
      </c>
      <c r="K74" s="202">
        <f t="shared" ref="K74:L74" si="112">BJ74+BL74+BN74+BP74+BR74+BT74+BV74+BX74+BZ74+CB74+CD74+CF74</f>
        <v>49272</v>
      </c>
      <c r="L74" s="203">
        <f t="shared" si="112"/>
        <v>0</v>
      </c>
      <c r="M74" s="117"/>
      <c r="N74" s="200">
        <f t="shared" ref="N74:AS74" si="113">SUM(N69:N73)</f>
        <v>0</v>
      </c>
      <c r="O74" s="201">
        <f t="shared" si="113"/>
        <v>0</v>
      </c>
      <c r="P74" s="200">
        <f t="shared" si="113"/>
        <v>0</v>
      </c>
      <c r="Q74" s="201">
        <f t="shared" si="113"/>
        <v>0</v>
      </c>
      <c r="R74" s="200">
        <f t="shared" si="113"/>
        <v>0</v>
      </c>
      <c r="S74" s="201">
        <f t="shared" si="113"/>
        <v>0</v>
      </c>
      <c r="T74" s="200">
        <f t="shared" si="113"/>
        <v>0</v>
      </c>
      <c r="U74" s="201">
        <f t="shared" si="113"/>
        <v>0</v>
      </c>
      <c r="V74" s="200">
        <f t="shared" si="113"/>
        <v>4106</v>
      </c>
      <c r="W74" s="201">
        <f t="shared" si="113"/>
        <v>0</v>
      </c>
      <c r="X74" s="200">
        <f t="shared" si="113"/>
        <v>4106</v>
      </c>
      <c r="Y74" s="201">
        <f t="shared" si="113"/>
        <v>0</v>
      </c>
      <c r="Z74" s="200">
        <f t="shared" si="113"/>
        <v>4106</v>
      </c>
      <c r="AA74" s="201">
        <f t="shared" si="113"/>
        <v>0</v>
      </c>
      <c r="AB74" s="200">
        <f t="shared" si="113"/>
        <v>4106</v>
      </c>
      <c r="AC74" s="201">
        <f t="shared" si="113"/>
        <v>0</v>
      </c>
      <c r="AD74" s="200">
        <f t="shared" si="113"/>
        <v>4106</v>
      </c>
      <c r="AE74" s="201">
        <f t="shared" si="113"/>
        <v>0</v>
      </c>
      <c r="AF74" s="200">
        <f t="shared" si="113"/>
        <v>4106</v>
      </c>
      <c r="AG74" s="201">
        <f t="shared" si="113"/>
        <v>0</v>
      </c>
      <c r="AH74" s="200">
        <f t="shared" si="113"/>
        <v>4106</v>
      </c>
      <c r="AI74" s="201">
        <f t="shared" si="113"/>
        <v>0</v>
      </c>
      <c r="AJ74" s="200">
        <f t="shared" si="113"/>
        <v>4106</v>
      </c>
      <c r="AK74" s="201">
        <f t="shared" si="113"/>
        <v>0</v>
      </c>
      <c r="AL74" s="200">
        <f t="shared" si="113"/>
        <v>4106</v>
      </c>
      <c r="AM74" s="201">
        <f t="shared" si="113"/>
        <v>0</v>
      </c>
      <c r="AN74" s="200">
        <f t="shared" si="113"/>
        <v>4106</v>
      </c>
      <c r="AO74" s="201">
        <f t="shared" si="113"/>
        <v>0</v>
      </c>
      <c r="AP74" s="200">
        <f t="shared" si="113"/>
        <v>4106</v>
      </c>
      <c r="AQ74" s="201">
        <f t="shared" si="113"/>
        <v>0</v>
      </c>
      <c r="AR74" s="200">
        <f t="shared" si="113"/>
        <v>4106</v>
      </c>
      <c r="AS74" s="201">
        <f t="shared" si="113"/>
        <v>0</v>
      </c>
      <c r="AT74" s="200">
        <f t="shared" ref="AT74:BY74" si="114">SUM(AT69:AT73)</f>
        <v>4106</v>
      </c>
      <c r="AU74" s="201">
        <f t="shared" si="114"/>
        <v>0</v>
      </c>
      <c r="AV74" s="200">
        <f t="shared" si="114"/>
        <v>4106</v>
      </c>
      <c r="AW74" s="201">
        <f t="shared" si="114"/>
        <v>0</v>
      </c>
      <c r="AX74" s="200">
        <f t="shared" si="114"/>
        <v>4106</v>
      </c>
      <c r="AY74" s="201">
        <f t="shared" si="114"/>
        <v>0</v>
      </c>
      <c r="AZ74" s="200">
        <f t="shared" si="114"/>
        <v>4106</v>
      </c>
      <c r="BA74" s="201">
        <f t="shared" si="114"/>
        <v>0</v>
      </c>
      <c r="BB74" s="200">
        <f t="shared" si="114"/>
        <v>4106</v>
      </c>
      <c r="BC74" s="201">
        <f t="shared" si="114"/>
        <v>0</v>
      </c>
      <c r="BD74" s="200">
        <f t="shared" si="114"/>
        <v>4106</v>
      </c>
      <c r="BE74" s="201">
        <f t="shared" si="114"/>
        <v>0</v>
      </c>
      <c r="BF74" s="200">
        <f t="shared" si="114"/>
        <v>4106</v>
      </c>
      <c r="BG74" s="201">
        <f t="shared" si="114"/>
        <v>0</v>
      </c>
      <c r="BH74" s="200">
        <f t="shared" si="114"/>
        <v>4106</v>
      </c>
      <c r="BI74" s="201">
        <f t="shared" si="114"/>
        <v>0</v>
      </c>
      <c r="BJ74" s="200">
        <f t="shared" si="114"/>
        <v>4106</v>
      </c>
      <c r="BK74" s="201">
        <f t="shared" si="114"/>
        <v>0</v>
      </c>
      <c r="BL74" s="200">
        <f t="shared" si="114"/>
        <v>4106</v>
      </c>
      <c r="BM74" s="201">
        <f t="shared" si="114"/>
        <v>0</v>
      </c>
      <c r="BN74" s="200">
        <f t="shared" si="114"/>
        <v>4106</v>
      </c>
      <c r="BO74" s="201">
        <f t="shared" si="114"/>
        <v>0</v>
      </c>
      <c r="BP74" s="200">
        <f t="shared" si="114"/>
        <v>4106</v>
      </c>
      <c r="BQ74" s="201">
        <f t="shared" si="114"/>
        <v>0</v>
      </c>
      <c r="BR74" s="200">
        <f t="shared" si="114"/>
        <v>4106</v>
      </c>
      <c r="BS74" s="201">
        <f t="shared" si="114"/>
        <v>0</v>
      </c>
      <c r="BT74" s="200">
        <f t="shared" si="114"/>
        <v>4106</v>
      </c>
      <c r="BU74" s="201">
        <f t="shared" si="114"/>
        <v>0</v>
      </c>
      <c r="BV74" s="200">
        <f t="shared" si="114"/>
        <v>4106</v>
      </c>
      <c r="BW74" s="201">
        <f t="shared" si="114"/>
        <v>0</v>
      </c>
      <c r="BX74" s="200">
        <f t="shared" si="114"/>
        <v>4106</v>
      </c>
      <c r="BY74" s="201">
        <f t="shared" si="114"/>
        <v>0</v>
      </c>
      <c r="BZ74" s="200">
        <f t="shared" ref="BZ74:CG74" si="115">SUM(BZ69:BZ73)</f>
        <v>4106</v>
      </c>
      <c r="CA74" s="201">
        <f t="shared" si="115"/>
        <v>0</v>
      </c>
      <c r="CB74" s="200">
        <f t="shared" si="115"/>
        <v>4106</v>
      </c>
      <c r="CC74" s="201">
        <f t="shared" si="115"/>
        <v>0</v>
      </c>
      <c r="CD74" s="200">
        <f t="shared" si="115"/>
        <v>4106</v>
      </c>
      <c r="CE74" s="201">
        <f t="shared" si="115"/>
        <v>0</v>
      </c>
      <c r="CF74" s="200">
        <f t="shared" si="115"/>
        <v>4106</v>
      </c>
      <c r="CG74" s="201">
        <f t="shared" si="115"/>
        <v>0</v>
      </c>
    </row>
    <row r="75" spans="1:85" s="52" customFormat="1" ht="23" customHeight="1">
      <c r="A75" s="118"/>
      <c r="B75" s="206" t="s">
        <v>90</v>
      </c>
      <c r="C75" s="54"/>
      <c r="D75" s="55">
        <f>IFERROR(D74/D$10,"-")</f>
        <v>0.63160156623054153</v>
      </c>
      <c r="E75" s="55">
        <f>IFERROR(E74/E$10,"-")</f>
        <v>0.47026877493375263</v>
      </c>
      <c r="F75" s="55">
        <f t="shared" ref="F75" si="116">IFERROR(F74/F$10,"-")</f>
        <v>1.3236096356484539E-2</v>
      </c>
      <c r="G75" s="53" t="str">
        <f>IFERROR(G74/#REF!,"-")</f>
        <v>-</v>
      </c>
      <c r="H75" s="178" t="str">
        <f>IFERROR(H74/#REF!,"-")</f>
        <v>-</v>
      </c>
      <c r="I75" s="53" t="str">
        <f>IFERROR(I74/#REF!,"-")</f>
        <v>-</v>
      </c>
      <c r="J75" s="178" t="str">
        <f>IFERROR(J74/#REF!,"-")</f>
        <v>-</v>
      </c>
      <c r="K75" s="53" t="str">
        <f>IFERROR(K74/#REF!,"-")</f>
        <v>-</v>
      </c>
      <c r="L75" s="178" t="str">
        <f>IFERROR(L74/#REF!,"-")</f>
        <v>-</v>
      </c>
      <c r="M75" s="118"/>
      <c r="N75" s="53" t="str">
        <f>IFERROR(N74/#REF!,"-")</f>
        <v>-</v>
      </c>
      <c r="O75" s="178" t="str">
        <f>IFERROR(O74/#REF!,"-")</f>
        <v>-</v>
      </c>
      <c r="P75" s="53" t="str">
        <f>IFERROR(P74/#REF!,"-")</f>
        <v>-</v>
      </c>
      <c r="Q75" s="178" t="str">
        <f>IFERROR(Q74/#REF!,"-")</f>
        <v>-</v>
      </c>
      <c r="R75" s="53" t="str">
        <f>IFERROR(R74/#REF!,"-")</f>
        <v>-</v>
      </c>
      <c r="S75" s="178" t="str">
        <f>IFERROR(S74/#REF!,"-")</f>
        <v>-</v>
      </c>
      <c r="T75" s="53" t="str">
        <f>IFERROR(T74/#REF!,"-")</f>
        <v>-</v>
      </c>
      <c r="U75" s="178" t="str">
        <f>IFERROR(U74/#REF!,"-")</f>
        <v>-</v>
      </c>
      <c r="V75" s="53" t="str">
        <f>IFERROR(V74/#REF!,"-")</f>
        <v>-</v>
      </c>
      <c r="W75" s="178" t="str">
        <f>IFERROR(W74/#REF!,"-")</f>
        <v>-</v>
      </c>
      <c r="X75" s="53" t="str">
        <f>IFERROR(X74/#REF!,"-")</f>
        <v>-</v>
      </c>
      <c r="Y75" s="178" t="str">
        <f>IFERROR(Y74/#REF!,"-")</f>
        <v>-</v>
      </c>
      <c r="Z75" s="53" t="str">
        <f>IFERROR(Z74/#REF!,"-")</f>
        <v>-</v>
      </c>
      <c r="AA75" s="178" t="str">
        <f>IFERROR(AA74/#REF!,"-")</f>
        <v>-</v>
      </c>
      <c r="AB75" s="53" t="str">
        <f>IFERROR(AB74/#REF!,"-")</f>
        <v>-</v>
      </c>
      <c r="AC75" s="178" t="str">
        <f>IFERROR(AC74/#REF!,"-")</f>
        <v>-</v>
      </c>
      <c r="AD75" s="53" t="str">
        <f>IFERROR(AD74/#REF!,"-")</f>
        <v>-</v>
      </c>
      <c r="AE75" s="178" t="str">
        <f>IFERROR(AE74/#REF!,"-")</f>
        <v>-</v>
      </c>
      <c r="AF75" s="53" t="str">
        <f>IFERROR(AF74/#REF!,"-")</f>
        <v>-</v>
      </c>
      <c r="AG75" s="178" t="str">
        <f>IFERROR(AG74/#REF!,"-")</f>
        <v>-</v>
      </c>
      <c r="AH75" s="53" t="str">
        <f>IFERROR(AH74/#REF!,"-")</f>
        <v>-</v>
      </c>
      <c r="AI75" s="178" t="str">
        <f>IFERROR(AI74/#REF!,"-")</f>
        <v>-</v>
      </c>
      <c r="AJ75" s="53" t="str">
        <f>IFERROR(AJ74/#REF!,"-")</f>
        <v>-</v>
      </c>
      <c r="AK75" s="178" t="str">
        <f>IFERROR(AK74/#REF!,"-")</f>
        <v>-</v>
      </c>
      <c r="AL75" s="53" t="str">
        <f>IFERROR(AL74/#REF!,"-")</f>
        <v>-</v>
      </c>
      <c r="AM75" s="178" t="str">
        <f>IFERROR(AM74/#REF!,"-")</f>
        <v>-</v>
      </c>
      <c r="AN75" s="53" t="str">
        <f>IFERROR(AN74/#REF!,"-")</f>
        <v>-</v>
      </c>
      <c r="AO75" s="178" t="str">
        <f>IFERROR(AO74/#REF!,"-")</f>
        <v>-</v>
      </c>
      <c r="AP75" s="53" t="str">
        <f>IFERROR(AP74/#REF!,"-")</f>
        <v>-</v>
      </c>
      <c r="AQ75" s="178" t="str">
        <f>IFERROR(AQ74/#REF!,"-")</f>
        <v>-</v>
      </c>
      <c r="AR75" s="53" t="str">
        <f>IFERROR(AR74/#REF!,"-")</f>
        <v>-</v>
      </c>
      <c r="AS75" s="178" t="str">
        <f>IFERROR(AS74/#REF!,"-")</f>
        <v>-</v>
      </c>
      <c r="AT75" s="53" t="str">
        <f>IFERROR(AT74/#REF!,"-")</f>
        <v>-</v>
      </c>
      <c r="AU75" s="178" t="str">
        <f>IFERROR(AU74/#REF!,"-")</f>
        <v>-</v>
      </c>
      <c r="AV75" s="53" t="str">
        <f>IFERROR(AV74/#REF!,"-")</f>
        <v>-</v>
      </c>
      <c r="AW75" s="178" t="str">
        <f>IFERROR(AW74/#REF!,"-")</f>
        <v>-</v>
      </c>
      <c r="AX75" s="53" t="str">
        <f>IFERROR(AX74/#REF!,"-")</f>
        <v>-</v>
      </c>
      <c r="AY75" s="178" t="str">
        <f>IFERROR(AY74/#REF!,"-")</f>
        <v>-</v>
      </c>
      <c r="AZ75" s="53" t="str">
        <f>IFERROR(AZ74/#REF!,"-")</f>
        <v>-</v>
      </c>
      <c r="BA75" s="178" t="str">
        <f>IFERROR(BA74/#REF!,"-")</f>
        <v>-</v>
      </c>
      <c r="BB75" s="53" t="str">
        <f>IFERROR(BB74/#REF!,"-")</f>
        <v>-</v>
      </c>
      <c r="BC75" s="178" t="str">
        <f>IFERROR(BC74/#REF!,"-")</f>
        <v>-</v>
      </c>
      <c r="BD75" s="53" t="str">
        <f>IFERROR(BD74/#REF!,"-")</f>
        <v>-</v>
      </c>
      <c r="BE75" s="178" t="str">
        <f>IFERROR(BE74/#REF!,"-")</f>
        <v>-</v>
      </c>
      <c r="BF75" s="53" t="str">
        <f>IFERROR(BF74/#REF!,"-")</f>
        <v>-</v>
      </c>
      <c r="BG75" s="178" t="str">
        <f>IFERROR(BG74/#REF!,"-")</f>
        <v>-</v>
      </c>
      <c r="BH75" s="53" t="str">
        <f>IFERROR(BH74/#REF!,"-")</f>
        <v>-</v>
      </c>
      <c r="BI75" s="178" t="str">
        <f>IFERROR(BI74/#REF!,"-")</f>
        <v>-</v>
      </c>
      <c r="BJ75" s="53" t="str">
        <f>IFERROR(BJ74/#REF!,"-")</f>
        <v>-</v>
      </c>
      <c r="BK75" s="178" t="str">
        <f>IFERROR(BK74/#REF!,"-")</f>
        <v>-</v>
      </c>
      <c r="BL75" s="53" t="str">
        <f>IFERROR(BL74/#REF!,"-")</f>
        <v>-</v>
      </c>
      <c r="BM75" s="178" t="str">
        <f>IFERROR(BM74/#REF!,"-")</f>
        <v>-</v>
      </c>
      <c r="BN75" s="53" t="str">
        <f>IFERROR(BN74/#REF!,"-")</f>
        <v>-</v>
      </c>
      <c r="BO75" s="178" t="str">
        <f>IFERROR(BO74/#REF!,"-")</f>
        <v>-</v>
      </c>
      <c r="BP75" s="53" t="str">
        <f>IFERROR(BP74/#REF!,"-")</f>
        <v>-</v>
      </c>
      <c r="BQ75" s="178" t="str">
        <f>IFERROR(BQ74/#REF!,"-")</f>
        <v>-</v>
      </c>
      <c r="BR75" s="53" t="str">
        <f>IFERROR(BR74/#REF!,"-")</f>
        <v>-</v>
      </c>
      <c r="BS75" s="178" t="str">
        <f>IFERROR(BS74/#REF!,"-")</f>
        <v>-</v>
      </c>
      <c r="BT75" s="53" t="str">
        <f>IFERROR(BT74/#REF!,"-")</f>
        <v>-</v>
      </c>
      <c r="BU75" s="178" t="str">
        <f>IFERROR(BU74/#REF!,"-")</f>
        <v>-</v>
      </c>
      <c r="BV75" s="53" t="str">
        <f>IFERROR(BV74/#REF!,"-")</f>
        <v>-</v>
      </c>
      <c r="BW75" s="178" t="str">
        <f>IFERROR(BW74/#REF!,"-")</f>
        <v>-</v>
      </c>
      <c r="BX75" s="53" t="str">
        <f>IFERROR(BX74/#REF!,"-")</f>
        <v>-</v>
      </c>
      <c r="BY75" s="178" t="str">
        <f>IFERROR(BY74/#REF!,"-")</f>
        <v>-</v>
      </c>
      <c r="BZ75" s="53" t="str">
        <f>IFERROR(BZ74/#REF!,"-")</f>
        <v>-</v>
      </c>
      <c r="CA75" s="178" t="str">
        <f>IFERROR(CA74/#REF!,"-")</f>
        <v>-</v>
      </c>
      <c r="CB75" s="53" t="str">
        <f>IFERROR(CB74/#REF!,"-")</f>
        <v>-</v>
      </c>
      <c r="CC75" s="178" t="str">
        <f>IFERROR(CC74/#REF!,"-")</f>
        <v>-</v>
      </c>
      <c r="CD75" s="53" t="str">
        <f>IFERROR(CD74/#REF!,"-")</f>
        <v>-</v>
      </c>
      <c r="CE75" s="178" t="str">
        <f>IFERROR(CE74/#REF!,"-")</f>
        <v>-</v>
      </c>
      <c r="CF75" s="53" t="str">
        <f>IFERROR(CF74/#REF!,"-")</f>
        <v>-</v>
      </c>
      <c r="CG75" s="178" t="str">
        <f>IFERROR(CG74/#REF!,"-")</f>
        <v>-</v>
      </c>
    </row>
    <row r="76" spans="1:85"/>
    <row r="77" spans="1:85" ht="23" customHeight="1">
      <c r="A77" s="10">
        <v>3</v>
      </c>
      <c r="B77" s="120" t="s">
        <v>40</v>
      </c>
      <c r="C77" s="191"/>
      <c r="D77" s="191"/>
      <c r="E77" s="191"/>
      <c r="F77" s="191"/>
      <c r="G77" s="177"/>
      <c r="H77" s="177"/>
      <c r="I77" s="177"/>
      <c r="J77" s="177"/>
      <c r="K77" s="192"/>
      <c r="L77" s="177"/>
      <c r="M77" s="1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79"/>
      <c r="BF77" s="179"/>
      <c r="BG77" s="179"/>
      <c r="BH77" s="179"/>
      <c r="BI77" s="179"/>
      <c r="BJ77" s="179"/>
      <c r="BK77" s="179"/>
      <c r="BL77" s="179"/>
      <c r="BM77" s="179"/>
      <c r="BN77" s="179"/>
      <c r="BO77" s="179"/>
      <c r="BP77" s="179"/>
      <c r="BQ77" s="179"/>
      <c r="BR77" s="179"/>
      <c r="BS77" s="179"/>
      <c r="BT77" s="179"/>
      <c r="BU77" s="179"/>
      <c r="BV77" s="179"/>
      <c r="BW77" s="179"/>
      <c r="BX77" s="179"/>
      <c r="BY77" s="179"/>
      <c r="BZ77" s="179"/>
      <c r="CA77" s="179"/>
      <c r="CB77" s="179"/>
      <c r="CC77" s="179"/>
      <c r="CD77" s="179"/>
      <c r="CE77" s="179"/>
      <c r="CF77" s="179"/>
      <c r="CG77" s="179"/>
    </row>
    <row r="78" spans="1:85" ht="23" customHeight="1">
      <c r="A78" s="6"/>
      <c r="B78" s="4"/>
      <c r="C78" s="191"/>
      <c r="D78" s="191"/>
      <c r="E78" s="191"/>
      <c r="F78" s="191"/>
      <c r="G78" s="177"/>
      <c r="H78" s="177"/>
      <c r="I78" s="177"/>
      <c r="J78" s="177"/>
      <c r="K78" s="177"/>
      <c r="L78" s="177"/>
      <c r="M78" s="1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79"/>
      <c r="AT78" s="179"/>
      <c r="AU78" s="179"/>
      <c r="AV78" s="179"/>
      <c r="AW78" s="179"/>
      <c r="AX78" s="179"/>
      <c r="AY78" s="179"/>
      <c r="AZ78" s="179"/>
      <c r="BA78" s="179"/>
      <c r="BB78" s="179"/>
      <c r="BC78" s="179"/>
      <c r="BD78" s="179"/>
      <c r="BE78" s="179"/>
      <c r="BF78" s="179"/>
      <c r="BG78" s="179"/>
      <c r="BH78" s="179"/>
      <c r="BI78" s="179"/>
      <c r="BJ78" s="179"/>
      <c r="BK78" s="179"/>
      <c r="BL78" s="179"/>
      <c r="BM78" s="179"/>
      <c r="BN78" s="179"/>
      <c r="BO78" s="179"/>
      <c r="BP78" s="179"/>
      <c r="BQ78" s="179"/>
      <c r="BR78" s="179"/>
      <c r="BS78" s="179"/>
      <c r="BT78" s="179"/>
      <c r="BU78" s="179"/>
      <c r="BV78" s="179"/>
      <c r="BW78" s="179"/>
      <c r="BX78" s="179"/>
      <c r="BY78" s="179"/>
      <c r="BZ78" s="179"/>
      <c r="CA78" s="179"/>
      <c r="CB78" s="179"/>
      <c r="CC78" s="179"/>
      <c r="CD78" s="179"/>
      <c r="CE78" s="179"/>
      <c r="CF78" s="179"/>
      <c r="CG78" s="179"/>
    </row>
    <row r="79" spans="1:85" ht="23" customHeight="1" thickBot="1">
      <c r="A79" s="1"/>
      <c r="B79" s="11" t="s">
        <v>14</v>
      </c>
      <c r="C79" s="11"/>
      <c r="D79" s="185"/>
      <c r="E79" s="185"/>
      <c r="F79" s="185"/>
      <c r="G79" s="185"/>
      <c r="H79" s="185"/>
      <c r="I79" s="185"/>
      <c r="J79" s="185"/>
      <c r="K79" s="185"/>
      <c r="L79" s="185"/>
      <c r="M79" s="1"/>
    </row>
    <row r="80" spans="1:85" ht="23" customHeight="1">
      <c r="A80" s="74"/>
      <c r="B80" s="153" t="s">
        <v>71</v>
      </c>
      <c r="C80" s="190"/>
      <c r="D80" s="190"/>
      <c r="E80" s="190"/>
      <c r="F80" s="190"/>
      <c r="G80" s="193">
        <v>7792</v>
      </c>
      <c r="H80" s="190"/>
      <c r="I80" s="193">
        <v>9597</v>
      </c>
      <c r="J80" s="190"/>
      <c r="K80" s="193">
        <v>10000</v>
      </c>
      <c r="L80" s="190"/>
      <c r="M80" s="74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</row>
    <row r="81" spans="1:85" ht="23" customHeight="1" collapsed="1">
      <c r="A81" s="127"/>
      <c r="B81" s="128"/>
      <c r="C81" s="188"/>
      <c r="D81" s="188"/>
      <c r="E81" s="188"/>
      <c r="F81" s="188"/>
      <c r="G81" s="188"/>
      <c r="H81" s="190"/>
      <c r="I81" s="188"/>
      <c r="J81" s="190"/>
      <c r="K81" s="188"/>
      <c r="L81" s="190"/>
      <c r="M81" s="110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</row>
    <row r="82" spans="1:85" s="3" customFormat="1" ht="23" customHeight="1" collapsed="1">
      <c r="A82" s="74"/>
      <c r="B82" s="182" t="s">
        <v>40</v>
      </c>
      <c r="C82" s="233"/>
      <c r="D82" s="208">
        <v>11162</v>
      </c>
      <c r="E82" s="180">
        <v>11028</v>
      </c>
      <c r="F82" s="208">
        <v>8164</v>
      </c>
      <c r="G82" s="202">
        <f t="shared" ref="G82" si="117">N82+P82+R82+T82+V82+X82+Z82+AB82+AD82+AF82+AH82+AJ82</f>
        <v>7791.9999999999991</v>
      </c>
      <c r="H82" s="203">
        <f t="shared" ref="H82" si="118">O82+Q82+S82+U82+W82+Y82+AA82+AC82+AE82+AG82+AI82+AK82</f>
        <v>0</v>
      </c>
      <c r="I82" s="202">
        <f t="shared" ref="I82" si="119">AL82+AN82+AP82+AR82+AT82+AV82+AX82+AZ82+BB82+BD82+BF82+BH82</f>
        <v>9597</v>
      </c>
      <c r="J82" s="203">
        <f t="shared" ref="J82" si="120">AM82+AO82+AQ82+AS82+AU82+AW82+AY82+BA82+BC82+BE82+BG82+BI82</f>
        <v>0</v>
      </c>
      <c r="K82" s="202">
        <f t="shared" ref="K82" si="121">BJ82+BL82+BN82+BP82+BR82+BT82+BV82+BX82+BZ82+CB82+CD82+CF82</f>
        <v>10000</v>
      </c>
      <c r="L82" s="203">
        <f t="shared" ref="L82" si="122">BK82+BM82+BO82+BQ82+BS82+BU82+BW82+BY82+CA82+CC82+CE82+CG82</f>
        <v>0</v>
      </c>
      <c r="M82" s="117"/>
      <c r="N82" s="200">
        <f>$G80/12</f>
        <v>649.33333333333337</v>
      </c>
      <c r="O82" s="201"/>
      <c r="P82" s="200">
        <f>$G80/12</f>
        <v>649.33333333333337</v>
      </c>
      <c r="Q82" s="201"/>
      <c r="R82" s="200">
        <f>$G80/12</f>
        <v>649.33333333333337</v>
      </c>
      <c r="S82" s="201"/>
      <c r="T82" s="200">
        <f>$G80/12</f>
        <v>649.33333333333337</v>
      </c>
      <c r="U82" s="201"/>
      <c r="V82" s="200">
        <f>$G80/12</f>
        <v>649.33333333333337</v>
      </c>
      <c r="W82" s="201"/>
      <c r="X82" s="200">
        <f>$G80/12</f>
        <v>649.33333333333337</v>
      </c>
      <c r="Y82" s="201"/>
      <c r="Z82" s="200">
        <f>$G80/12</f>
        <v>649.33333333333337</v>
      </c>
      <c r="AA82" s="201"/>
      <c r="AB82" s="200">
        <f>$G80/12</f>
        <v>649.33333333333337</v>
      </c>
      <c r="AC82" s="201"/>
      <c r="AD82" s="200">
        <f>$G80/12</f>
        <v>649.33333333333337</v>
      </c>
      <c r="AE82" s="201"/>
      <c r="AF82" s="200">
        <f>$G80/12</f>
        <v>649.33333333333337</v>
      </c>
      <c r="AG82" s="201"/>
      <c r="AH82" s="200">
        <f>$G80/12</f>
        <v>649.33333333333337</v>
      </c>
      <c r="AI82" s="201"/>
      <c r="AJ82" s="200">
        <f>$G80/12</f>
        <v>649.33333333333337</v>
      </c>
      <c r="AK82" s="201"/>
      <c r="AL82" s="200">
        <f>$I80/12</f>
        <v>799.75</v>
      </c>
      <c r="AM82" s="201"/>
      <c r="AN82" s="200">
        <f>$I80/12</f>
        <v>799.75</v>
      </c>
      <c r="AO82" s="201"/>
      <c r="AP82" s="200">
        <f>$I80/12</f>
        <v>799.75</v>
      </c>
      <c r="AQ82" s="201"/>
      <c r="AR82" s="200">
        <f>$I80/12</f>
        <v>799.75</v>
      </c>
      <c r="AS82" s="201"/>
      <c r="AT82" s="200">
        <f>$I80/12</f>
        <v>799.75</v>
      </c>
      <c r="AU82" s="201"/>
      <c r="AV82" s="200">
        <f>$I80/12</f>
        <v>799.75</v>
      </c>
      <c r="AW82" s="201"/>
      <c r="AX82" s="200">
        <f>$I80/12</f>
        <v>799.75</v>
      </c>
      <c r="AY82" s="201"/>
      <c r="AZ82" s="200">
        <f>$I80/12</f>
        <v>799.75</v>
      </c>
      <c r="BA82" s="201"/>
      <c r="BB82" s="200">
        <f>$I80/12</f>
        <v>799.75</v>
      </c>
      <c r="BC82" s="201"/>
      <c r="BD82" s="200">
        <f>$I80/12</f>
        <v>799.75</v>
      </c>
      <c r="BE82" s="201"/>
      <c r="BF82" s="200">
        <f>$I80/12</f>
        <v>799.75</v>
      </c>
      <c r="BG82" s="201"/>
      <c r="BH82" s="200">
        <f>$I80/12</f>
        <v>799.75</v>
      </c>
      <c r="BI82" s="201"/>
      <c r="BJ82" s="200">
        <f>$K80/12</f>
        <v>833.33333333333337</v>
      </c>
      <c r="BK82" s="201"/>
      <c r="BL82" s="200">
        <f>$K80/12</f>
        <v>833.33333333333337</v>
      </c>
      <c r="BM82" s="201"/>
      <c r="BN82" s="200">
        <f>$K80/12</f>
        <v>833.33333333333337</v>
      </c>
      <c r="BO82" s="201"/>
      <c r="BP82" s="200">
        <f>$K80/12</f>
        <v>833.33333333333337</v>
      </c>
      <c r="BQ82" s="201"/>
      <c r="BR82" s="200">
        <f>$K80/12</f>
        <v>833.33333333333337</v>
      </c>
      <c r="BS82" s="201"/>
      <c r="BT82" s="200">
        <f>$K80/12</f>
        <v>833.33333333333337</v>
      </c>
      <c r="BU82" s="201"/>
      <c r="BV82" s="200">
        <f>$K80/12</f>
        <v>833.33333333333337</v>
      </c>
      <c r="BW82" s="201"/>
      <c r="BX82" s="200">
        <f>$K80/12</f>
        <v>833.33333333333337</v>
      </c>
      <c r="BY82" s="201"/>
      <c r="BZ82" s="200">
        <f>$K80/12</f>
        <v>833.33333333333337</v>
      </c>
      <c r="CA82" s="201"/>
      <c r="CB82" s="200">
        <f>$K80/12</f>
        <v>833.33333333333337</v>
      </c>
      <c r="CC82" s="201"/>
      <c r="CD82" s="200">
        <f>$K80/12</f>
        <v>833.33333333333337</v>
      </c>
      <c r="CE82" s="201"/>
      <c r="CF82" s="200">
        <f>$K80/12</f>
        <v>833.33333333333337</v>
      </c>
      <c r="CG82" s="201"/>
    </row>
    <row r="83" spans="1:85" s="52" customFormat="1" ht="23" customHeight="1">
      <c r="A83" s="118"/>
      <c r="B83" s="206" t="s">
        <v>90</v>
      </c>
      <c r="C83" s="54"/>
      <c r="D83" s="55">
        <f>IFERROR(D82/D$10,"-")</f>
        <v>0.53299589341992171</v>
      </c>
      <c r="E83" s="55">
        <f t="shared" ref="E83" si="123">IFERROR(E82/E$10,"-")</f>
        <v>0.16056608718441512</v>
      </c>
      <c r="F83" s="55">
        <f t="shared" ref="F83" si="124">IFERROR(F82/F$10,"-")</f>
        <v>7.8134121948184948E-2</v>
      </c>
      <c r="G83" s="53" t="str">
        <f>IFERROR(G82/#REF!,"-")</f>
        <v>-</v>
      </c>
      <c r="H83" s="178" t="str">
        <f>IFERROR(H82/#REF!,"-")</f>
        <v>-</v>
      </c>
      <c r="I83" s="53" t="str">
        <f>IFERROR(I82/#REF!,"-")</f>
        <v>-</v>
      </c>
      <c r="J83" s="178" t="str">
        <f>IFERROR(J82/#REF!,"-")</f>
        <v>-</v>
      </c>
      <c r="K83" s="53" t="str">
        <f>IFERROR(K82/#REF!,"-")</f>
        <v>-</v>
      </c>
      <c r="L83" s="178" t="str">
        <f>IFERROR(L82/#REF!,"-")</f>
        <v>-</v>
      </c>
      <c r="M83" s="118"/>
      <c r="N83" s="53" t="str">
        <f>IFERROR(N82/#REF!,"-")</f>
        <v>-</v>
      </c>
      <c r="O83" s="178" t="str">
        <f>IFERROR(O82/#REF!,"-")</f>
        <v>-</v>
      </c>
      <c r="P83" s="53" t="str">
        <f>IFERROR(P82/#REF!,"-")</f>
        <v>-</v>
      </c>
      <c r="Q83" s="178" t="str">
        <f>IFERROR(Q82/#REF!,"-")</f>
        <v>-</v>
      </c>
      <c r="R83" s="53" t="str">
        <f>IFERROR(R82/#REF!,"-")</f>
        <v>-</v>
      </c>
      <c r="S83" s="178" t="str">
        <f>IFERROR(S82/#REF!,"-")</f>
        <v>-</v>
      </c>
      <c r="T83" s="53" t="str">
        <f>IFERROR(T82/#REF!,"-")</f>
        <v>-</v>
      </c>
      <c r="U83" s="178" t="str">
        <f>IFERROR(U82/#REF!,"-")</f>
        <v>-</v>
      </c>
      <c r="V83" s="53" t="str">
        <f>IFERROR(V82/#REF!,"-")</f>
        <v>-</v>
      </c>
      <c r="W83" s="178" t="str">
        <f>IFERROR(W82/#REF!,"-")</f>
        <v>-</v>
      </c>
      <c r="X83" s="53" t="str">
        <f>IFERROR(X82/#REF!,"-")</f>
        <v>-</v>
      </c>
      <c r="Y83" s="178" t="str">
        <f>IFERROR(Y82/#REF!,"-")</f>
        <v>-</v>
      </c>
      <c r="Z83" s="53" t="str">
        <f>IFERROR(Z82/#REF!,"-")</f>
        <v>-</v>
      </c>
      <c r="AA83" s="178" t="str">
        <f>IFERROR(AA82/#REF!,"-")</f>
        <v>-</v>
      </c>
      <c r="AB83" s="53" t="str">
        <f>IFERROR(AB82/#REF!,"-")</f>
        <v>-</v>
      </c>
      <c r="AC83" s="178" t="str">
        <f>IFERROR(AC82/#REF!,"-")</f>
        <v>-</v>
      </c>
      <c r="AD83" s="53" t="str">
        <f>IFERROR(AD82/#REF!,"-")</f>
        <v>-</v>
      </c>
      <c r="AE83" s="178" t="str">
        <f>IFERROR(AE82/#REF!,"-")</f>
        <v>-</v>
      </c>
      <c r="AF83" s="53" t="str">
        <f>IFERROR(AF82/#REF!,"-")</f>
        <v>-</v>
      </c>
      <c r="AG83" s="178" t="str">
        <f>IFERROR(AG82/#REF!,"-")</f>
        <v>-</v>
      </c>
      <c r="AH83" s="53" t="str">
        <f>IFERROR(AH82/#REF!,"-")</f>
        <v>-</v>
      </c>
      <c r="AI83" s="178" t="str">
        <f>IFERROR(AI82/#REF!,"-")</f>
        <v>-</v>
      </c>
      <c r="AJ83" s="53" t="str">
        <f>IFERROR(AJ82/#REF!,"-")</f>
        <v>-</v>
      </c>
      <c r="AK83" s="178" t="str">
        <f>IFERROR(AK82/#REF!,"-")</f>
        <v>-</v>
      </c>
      <c r="AL83" s="53" t="str">
        <f>IFERROR(AL82/#REF!,"-")</f>
        <v>-</v>
      </c>
      <c r="AM83" s="178" t="str">
        <f>IFERROR(AM82/#REF!,"-")</f>
        <v>-</v>
      </c>
      <c r="AN83" s="53" t="str">
        <f>IFERROR(AN82/#REF!,"-")</f>
        <v>-</v>
      </c>
      <c r="AO83" s="178" t="str">
        <f>IFERROR(AO82/#REF!,"-")</f>
        <v>-</v>
      </c>
      <c r="AP83" s="53" t="str">
        <f>IFERROR(AP82/#REF!,"-")</f>
        <v>-</v>
      </c>
      <c r="AQ83" s="178" t="str">
        <f>IFERROR(AQ82/#REF!,"-")</f>
        <v>-</v>
      </c>
      <c r="AR83" s="53" t="str">
        <f>IFERROR(AR82/#REF!,"-")</f>
        <v>-</v>
      </c>
      <c r="AS83" s="178" t="str">
        <f>IFERROR(AS82/#REF!,"-")</f>
        <v>-</v>
      </c>
      <c r="AT83" s="53" t="str">
        <f>IFERROR(AT82/#REF!,"-")</f>
        <v>-</v>
      </c>
      <c r="AU83" s="178" t="str">
        <f>IFERROR(AU82/#REF!,"-")</f>
        <v>-</v>
      </c>
      <c r="AV83" s="53" t="str">
        <f>IFERROR(AV82/#REF!,"-")</f>
        <v>-</v>
      </c>
      <c r="AW83" s="178" t="str">
        <f>IFERROR(AW82/#REF!,"-")</f>
        <v>-</v>
      </c>
      <c r="AX83" s="53" t="str">
        <f>IFERROR(AX82/#REF!,"-")</f>
        <v>-</v>
      </c>
      <c r="AY83" s="178" t="str">
        <f>IFERROR(AY82/#REF!,"-")</f>
        <v>-</v>
      </c>
      <c r="AZ83" s="53" t="str">
        <f>IFERROR(AZ82/#REF!,"-")</f>
        <v>-</v>
      </c>
      <c r="BA83" s="178" t="str">
        <f>IFERROR(BA82/#REF!,"-")</f>
        <v>-</v>
      </c>
      <c r="BB83" s="53" t="str">
        <f>IFERROR(BB82/#REF!,"-")</f>
        <v>-</v>
      </c>
      <c r="BC83" s="178" t="str">
        <f>IFERROR(BC82/#REF!,"-")</f>
        <v>-</v>
      </c>
      <c r="BD83" s="53" t="str">
        <f>IFERROR(BD82/#REF!,"-")</f>
        <v>-</v>
      </c>
      <c r="BE83" s="178" t="str">
        <f>IFERROR(BE82/#REF!,"-")</f>
        <v>-</v>
      </c>
      <c r="BF83" s="53" t="str">
        <f>IFERROR(BF82/#REF!,"-")</f>
        <v>-</v>
      </c>
      <c r="BG83" s="178" t="str">
        <f>IFERROR(BG82/#REF!,"-")</f>
        <v>-</v>
      </c>
      <c r="BH83" s="53" t="str">
        <f>IFERROR(BH82/#REF!,"-")</f>
        <v>-</v>
      </c>
      <c r="BI83" s="178" t="str">
        <f>IFERROR(BI82/#REF!,"-")</f>
        <v>-</v>
      </c>
      <c r="BJ83" s="53" t="str">
        <f>IFERROR(BJ82/#REF!,"-")</f>
        <v>-</v>
      </c>
      <c r="BK83" s="178" t="str">
        <f>IFERROR(BK82/#REF!,"-")</f>
        <v>-</v>
      </c>
      <c r="BL83" s="53" t="str">
        <f>IFERROR(BL82/#REF!,"-")</f>
        <v>-</v>
      </c>
      <c r="BM83" s="178" t="str">
        <f>IFERROR(BM82/#REF!,"-")</f>
        <v>-</v>
      </c>
      <c r="BN83" s="53" t="str">
        <f>IFERROR(BN82/#REF!,"-")</f>
        <v>-</v>
      </c>
      <c r="BO83" s="178" t="str">
        <f>IFERROR(BO82/#REF!,"-")</f>
        <v>-</v>
      </c>
      <c r="BP83" s="53" t="str">
        <f>IFERROR(BP82/#REF!,"-")</f>
        <v>-</v>
      </c>
      <c r="BQ83" s="178" t="str">
        <f>IFERROR(BQ82/#REF!,"-")</f>
        <v>-</v>
      </c>
      <c r="BR83" s="53" t="str">
        <f>IFERROR(BR82/#REF!,"-")</f>
        <v>-</v>
      </c>
      <c r="BS83" s="178" t="str">
        <f>IFERROR(BS82/#REF!,"-")</f>
        <v>-</v>
      </c>
      <c r="BT83" s="53" t="str">
        <f>IFERROR(BT82/#REF!,"-")</f>
        <v>-</v>
      </c>
      <c r="BU83" s="178" t="str">
        <f>IFERROR(BU82/#REF!,"-")</f>
        <v>-</v>
      </c>
      <c r="BV83" s="53" t="str">
        <f>IFERROR(BV82/#REF!,"-")</f>
        <v>-</v>
      </c>
      <c r="BW83" s="178" t="str">
        <f>IFERROR(BW82/#REF!,"-")</f>
        <v>-</v>
      </c>
      <c r="BX83" s="53" t="str">
        <f>IFERROR(BX82/#REF!,"-")</f>
        <v>-</v>
      </c>
      <c r="BY83" s="178" t="str">
        <f>IFERROR(BY82/#REF!,"-")</f>
        <v>-</v>
      </c>
      <c r="BZ83" s="53" t="str">
        <f>IFERROR(BZ82/#REF!,"-")</f>
        <v>-</v>
      </c>
      <c r="CA83" s="178" t="str">
        <f>IFERROR(CA82/#REF!,"-")</f>
        <v>-</v>
      </c>
      <c r="CB83" s="53" t="str">
        <f>IFERROR(CB82/#REF!,"-")</f>
        <v>-</v>
      </c>
      <c r="CC83" s="178" t="str">
        <f>IFERROR(CC82/#REF!,"-")</f>
        <v>-</v>
      </c>
      <c r="CD83" s="53" t="str">
        <f>IFERROR(CD82/#REF!,"-")</f>
        <v>-</v>
      </c>
      <c r="CE83" s="178" t="str">
        <f>IFERROR(CE82/#REF!,"-")</f>
        <v>-</v>
      </c>
      <c r="CF83" s="53" t="str">
        <f>IFERROR(CF82/#REF!,"-")</f>
        <v>-</v>
      </c>
      <c r="CG83" s="178" t="str">
        <f>IFERROR(CG82/#REF!,"-")</f>
        <v>-</v>
      </c>
    </row>
    <row r="84" spans="1:85"/>
    <row r="85" spans="1:85" ht="23" customHeight="1">
      <c r="A85" s="10">
        <v>4</v>
      </c>
      <c r="B85" s="120" t="s">
        <v>114</v>
      </c>
      <c r="C85" s="191"/>
      <c r="D85" s="191"/>
      <c r="E85" s="191"/>
      <c r="F85" s="191"/>
      <c r="G85" s="177"/>
      <c r="H85" s="177"/>
      <c r="I85" s="177"/>
      <c r="J85" s="177"/>
      <c r="K85" s="192"/>
      <c r="L85" s="177"/>
      <c r="M85" s="1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  <c r="BG85" s="179"/>
      <c r="BH85" s="179"/>
      <c r="BI85" s="179"/>
      <c r="BJ85" s="179"/>
      <c r="BK85" s="179"/>
      <c r="BL85" s="179"/>
      <c r="BM85" s="179"/>
      <c r="BN85" s="179"/>
      <c r="BO85" s="179"/>
      <c r="BP85" s="179"/>
      <c r="BQ85" s="179"/>
      <c r="BR85" s="179"/>
      <c r="BS85" s="179"/>
      <c r="BT85" s="179"/>
      <c r="BU85" s="179"/>
      <c r="BV85" s="179"/>
      <c r="BW85" s="179"/>
      <c r="BX85" s="179"/>
      <c r="BY85" s="179"/>
      <c r="BZ85" s="179"/>
      <c r="CA85" s="179"/>
      <c r="CB85" s="179"/>
      <c r="CC85" s="179"/>
      <c r="CD85" s="179"/>
      <c r="CE85" s="179"/>
      <c r="CF85" s="179"/>
      <c r="CG85" s="179"/>
    </row>
    <row r="86" spans="1:85" ht="23" customHeight="1">
      <c r="A86" s="6"/>
      <c r="B86" s="4"/>
      <c r="C86" s="191"/>
      <c r="D86" s="191"/>
      <c r="E86" s="191"/>
      <c r="F86" s="191"/>
      <c r="G86" s="177"/>
      <c r="H86" s="177"/>
      <c r="I86" s="177"/>
      <c r="J86" s="177"/>
      <c r="K86" s="177"/>
      <c r="L86" s="177"/>
      <c r="M86" s="1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79"/>
      <c r="BD86" s="179"/>
      <c r="BE86" s="179"/>
      <c r="BF86" s="179"/>
      <c r="BG86" s="179"/>
      <c r="BH86" s="179"/>
      <c r="BI86" s="179"/>
      <c r="BJ86" s="179"/>
      <c r="BK86" s="179"/>
      <c r="BL86" s="179"/>
      <c r="BM86" s="179"/>
      <c r="BN86" s="179"/>
      <c r="BO86" s="179"/>
      <c r="BP86" s="179"/>
      <c r="BQ86" s="179"/>
      <c r="BR86" s="179"/>
      <c r="BS86" s="179"/>
      <c r="BT86" s="179"/>
      <c r="BU86" s="179"/>
      <c r="BV86" s="179"/>
      <c r="BW86" s="179"/>
      <c r="BX86" s="179"/>
      <c r="BY86" s="179"/>
      <c r="BZ86" s="179"/>
      <c r="CA86" s="179"/>
      <c r="CB86" s="179"/>
      <c r="CC86" s="179"/>
      <c r="CD86" s="179"/>
      <c r="CE86" s="179"/>
      <c r="CF86" s="179"/>
      <c r="CG86" s="179"/>
    </row>
    <row r="87" spans="1:85" ht="23" customHeight="1" thickBot="1">
      <c r="A87" s="1"/>
      <c r="B87" s="11" t="s">
        <v>14</v>
      </c>
      <c r="C87" s="11"/>
      <c r="D87" s="185"/>
      <c r="E87" s="185"/>
      <c r="F87" s="185"/>
      <c r="G87" s="185"/>
      <c r="H87" s="185"/>
      <c r="I87" s="185"/>
      <c r="J87" s="185"/>
      <c r="K87" s="185"/>
      <c r="L87" s="185"/>
      <c r="M87" s="1"/>
    </row>
    <row r="88" spans="1:85" s="24" customFormat="1" ht="23" customHeight="1">
      <c r="A88" s="113"/>
      <c r="B88" s="131" t="s">
        <v>115</v>
      </c>
      <c r="C88" s="215"/>
      <c r="D88" s="215"/>
      <c r="E88" s="215"/>
      <c r="F88" s="215"/>
      <c r="G88" s="193"/>
      <c r="H88" s="190"/>
      <c r="I88" s="193"/>
      <c r="J88" s="190"/>
      <c r="K88" s="193"/>
      <c r="L88" s="215"/>
      <c r="M88" s="13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  <c r="BI88" s="215"/>
      <c r="BJ88" s="215"/>
      <c r="BK88" s="215"/>
      <c r="BL88" s="215"/>
      <c r="BM88" s="215"/>
      <c r="BN88" s="215"/>
      <c r="BO88" s="215"/>
      <c r="BP88" s="215"/>
      <c r="BQ88" s="215"/>
      <c r="BR88" s="215"/>
      <c r="BS88" s="215"/>
      <c r="BT88" s="215"/>
      <c r="BU88" s="215"/>
      <c r="BV88" s="215"/>
      <c r="BW88" s="215"/>
      <c r="BX88" s="215"/>
      <c r="BY88" s="215"/>
      <c r="BZ88" s="215"/>
      <c r="CA88" s="215"/>
      <c r="CB88" s="215"/>
      <c r="CC88" s="215"/>
      <c r="CD88" s="215"/>
      <c r="CE88" s="215"/>
      <c r="CF88" s="215"/>
      <c r="CG88" s="215"/>
    </row>
    <row r="89" spans="1:85" ht="23" customHeight="1">
      <c r="A89" s="6"/>
      <c r="B89" s="4"/>
      <c r="C89" s="191"/>
      <c r="D89" s="191"/>
      <c r="E89" s="191"/>
      <c r="F89" s="191"/>
      <c r="G89" s="177"/>
      <c r="H89" s="177"/>
      <c r="I89" s="177"/>
      <c r="J89" s="177"/>
      <c r="K89" s="177"/>
      <c r="L89" s="177"/>
      <c r="M89" s="1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  <c r="BI89" s="179"/>
      <c r="BJ89" s="179"/>
      <c r="BK89" s="179"/>
      <c r="BL89" s="179"/>
      <c r="BM89" s="179"/>
      <c r="BN89" s="179"/>
      <c r="BO89" s="179"/>
      <c r="BP89" s="179"/>
      <c r="BQ89" s="179"/>
      <c r="BR89" s="179"/>
      <c r="BS89" s="179"/>
      <c r="BT89" s="179"/>
      <c r="BU89" s="179"/>
      <c r="BV89" s="179"/>
      <c r="BW89" s="179"/>
      <c r="BX89" s="179"/>
      <c r="BY89" s="179"/>
      <c r="BZ89" s="179"/>
      <c r="CA89" s="179"/>
      <c r="CB89" s="179"/>
      <c r="CC89" s="179"/>
      <c r="CD89" s="179"/>
      <c r="CE89" s="179"/>
      <c r="CF89" s="179"/>
      <c r="CG89" s="179"/>
    </row>
    <row r="90" spans="1:85" s="3" customFormat="1" ht="23" customHeight="1" collapsed="1">
      <c r="A90" s="74"/>
      <c r="B90" s="182" t="s">
        <v>120</v>
      </c>
      <c r="C90" s="233"/>
      <c r="D90" s="208">
        <v>2</v>
      </c>
      <c r="E90" s="180">
        <v>318</v>
      </c>
      <c r="F90" s="208">
        <v>15</v>
      </c>
      <c r="G90" s="202">
        <f t="shared" ref="G90" si="125">N90+P90+R90+T90+V90+X90+Z90+AB90+AD90+AF90+AH90+AJ90</f>
        <v>0</v>
      </c>
      <c r="H90" s="203">
        <f t="shared" ref="H90" si="126">O90+Q90+S90+U90+W90+Y90+AA90+AC90+AE90+AG90+AI90+AK90</f>
        <v>0</v>
      </c>
      <c r="I90" s="202">
        <f t="shared" ref="I90" si="127">AL90+AN90+AP90+AR90+AT90+AV90+AX90+AZ90+BB90+BD90+BF90+BH90</f>
        <v>0</v>
      </c>
      <c r="J90" s="203">
        <f t="shared" ref="J90" si="128">AM90+AO90+AQ90+AS90+AU90+AW90+AY90+BA90+BC90+BE90+BG90+BI90</f>
        <v>0</v>
      </c>
      <c r="K90" s="202">
        <f t="shared" ref="K90" si="129">BJ90+BL90+BN90+BP90+BR90+BT90+BV90+BX90+BZ90+CB90+CD90+CF90</f>
        <v>0</v>
      </c>
      <c r="L90" s="203">
        <f t="shared" ref="L90" si="130">BK90+BM90+BO90+BQ90+BS90+BU90+BW90+BY90+CA90+CC90+CE90+CG90</f>
        <v>0</v>
      </c>
      <c r="M90" s="117"/>
      <c r="N90" s="200">
        <f>$G88/12</f>
        <v>0</v>
      </c>
      <c r="O90" s="201"/>
      <c r="P90" s="200">
        <f>$G88/12</f>
        <v>0</v>
      </c>
      <c r="Q90" s="201"/>
      <c r="R90" s="200">
        <f>$G88/12</f>
        <v>0</v>
      </c>
      <c r="S90" s="201"/>
      <c r="T90" s="200">
        <f>$G88/12</f>
        <v>0</v>
      </c>
      <c r="U90" s="201"/>
      <c r="V90" s="200">
        <f>$G88/12</f>
        <v>0</v>
      </c>
      <c r="W90" s="201"/>
      <c r="X90" s="200">
        <f>$G88/12</f>
        <v>0</v>
      </c>
      <c r="Y90" s="201"/>
      <c r="Z90" s="200">
        <f>$G88/12</f>
        <v>0</v>
      </c>
      <c r="AA90" s="201"/>
      <c r="AB90" s="200">
        <f>$G88/12</f>
        <v>0</v>
      </c>
      <c r="AC90" s="201"/>
      <c r="AD90" s="200">
        <f>$G88/12</f>
        <v>0</v>
      </c>
      <c r="AE90" s="201"/>
      <c r="AF90" s="200">
        <f>$G88/12</f>
        <v>0</v>
      </c>
      <c r="AG90" s="201"/>
      <c r="AH90" s="200">
        <f>$G88/12</f>
        <v>0</v>
      </c>
      <c r="AI90" s="201"/>
      <c r="AJ90" s="200">
        <f>$G88/12</f>
        <v>0</v>
      </c>
      <c r="AK90" s="201"/>
      <c r="AL90" s="200">
        <f>$I88/12</f>
        <v>0</v>
      </c>
      <c r="AM90" s="201"/>
      <c r="AN90" s="200">
        <f>$I88/12</f>
        <v>0</v>
      </c>
      <c r="AO90" s="201"/>
      <c r="AP90" s="200">
        <f>$I88/12</f>
        <v>0</v>
      </c>
      <c r="AQ90" s="201"/>
      <c r="AR90" s="200">
        <f>$I88/12</f>
        <v>0</v>
      </c>
      <c r="AS90" s="201"/>
      <c r="AT90" s="200">
        <f>$I88/12</f>
        <v>0</v>
      </c>
      <c r="AU90" s="201"/>
      <c r="AV90" s="200">
        <f>$I88/12</f>
        <v>0</v>
      </c>
      <c r="AW90" s="201"/>
      <c r="AX90" s="200">
        <f>$I88/12</f>
        <v>0</v>
      </c>
      <c r="AY90" s="201"/>
      <c r="AZ90" s="200">
        <f>$I88/12</f>
        <v>0</v>
      </c>
      <c r="BA90" s="201"/>
      <c r="BB90" s="200">
        <f>$I88/12</f>
        <v>0</v>
      </c>
      <c r="BC90" s="201"/>
      <c r="BD90" s="200">
        <f>$I88/12</f>
        <v>0</v>
      </c>
      <c r="BE90" s="201"/>
      <c r="BF90" s="200">
        <f>$I88/12</f>
        <v>0</v>
      </c>
      <c r="BG90" s="201"/>
      <c r="BH90" s="200">
        <f>$I88/12</f>
        <v>0</v>
      </c>
      <c r="BI90" s="201"/>
      <c r="BJ90" s="200">
        <f>$K88/12</f>
        <v>0</v>
      </c>
      <c r="BK90" s="201"/>
      <c r="BL90" s="200">
        <f>$K88/12</f>
        <v>0</v>
      </c>
      <c r="BM90" s="201"/>
      <c r="BN90" s="200">
        <f>$K88/12</f>
        <v>0</v>
      </c>
      <c r="BO90" s="201"/>
      <c r="BP90" s="200">
        <f>$K88/12</f>
        <v>0</v>
      </c>
      <c r="BQ90" s="201"/>
      <c r="BR90" s="200">
        <f>$K88/12</f>
        <v>0</v>
      </c>
      <c r="BS90" s="201"/>
      <c r="BT90" s="200">
        <f>$K88/12</f>
        <v>0</v>
      </c>
      <c r="BU90" s="201"/>
      <c r="BV90" s="200">
        <f>$K88/12</f>
        <v>0</v>
      </c>
      <c r="BW90" s="201"/>
      <c r="BX90" s="200">
        <f>$K88/12</f>
        <v>0</v>
      </c>
      <c r="BY90" s="201"/>
      <c r="BZ90" s="200">
        <f>$K88/12</f>
        <v>0</v>
      </c>
      <c r="CA90" s="201"/>
      <c r="CB90" s="200">
        <f>$K88/12</f>
        <v>0</v>
      </c>
      <c r="CC90" s="201"/>
      <c r="CD90" s="200">
        <f>$K88/12</f>
        <v>0</v>
      </c>
      <c r="CE90" s="201"/>
      <c r="CF90" s="200">
        <f>$K88/12</f>
        <v>0</v>
      </c>
      <c r="CG90" s="201"/>
    </row>
    <row r="91" spans="1:85" s="52" customFormat="1" ht="23" customHeight="1">
      <c r="A91" s="118"/>
      <c r="B91" s="206" t="s">
        <v>90</v>
      </c>
      <c r="C91" s="54"/>
      <c r="D91" s="55">
        <f>IFERROR(D90/D$10,"-")</f>
        <v>9.5501862286314582E-5</v>
      </c>
      <c r="E91" s="55">
        <f t="shared" ref="E91" si="131">IFERROR(E90/E$10,"-")</f>
        <v>4.6300340700620246E-3</v>
      </c>
      <c r="F91" s="55">
        <f t="shared" ref="F91" si="132">IFERROR(F90/F$10,"-")</f>
        <v>1.4355852881219673E-4</v>
      </c>
      <c r="G91" s="53" t="str">
        <f>IFERROR(G90/#REF!,"-")</f>
        <v>-</v>
      </c>
      <c r="H91" s="178" t="str">
        <f>IFERROR(H90/#REF!,"-")</f>
        <v>-</v>
      </c>
      <c r="I91" s="53" t="str">
        <f>IFERROR(I90/#REF!,"-")</f>
        <v>-</v>
      </c>
      <c r="J91" s="178" t="str">
        <f>IFERROR(J90/#REF!,"-")</f>
        <v>-</v>
      </c>
      <c r="K91" s="53" t="str">
        <f>IFERROR(K90/#REF!,"-")</f>
        <v>-</v>
      </c>
      <c r="L91" s="178" t="str">
        <f>IFERROR(L90/#REF!,"-")</f>
        <v>-</v>
      </c>
      <c r="M91" s="118"/>
      <c r="N91" s="53" t="str">
        <f>IFERROR(N90/#REF!,"-")</f>
        <v>-</v>
      </c>
      <c r="O91" s="178" t="str">
        <f>IFERROR(O90/#REF!,"-")</f>
        <v>-</v>
      </c>
      <c r="P91" s="53" t="str">
        <f>IFERROR(P90/#REF!,"-")</f>
        <v>-</v>
      </c>
      <c r="Q91" s="178" t="str">
        <f>IFERROR(Q90/#REF!,"-")</f>
        <v>-</v>
      </c>
      <c r="R91" s="53" t="str">
        <f>IFERROR(R90/#REF!,"-")</f>
        <v>-</v>
      </c>
      <c r="S91" s="178" t="str">
        <f>IFERROR(S90/#REF!,"-")</f>
        <v>-</v>
      </c>
      <c r="T91" s="53" t="str">
        <f>IFERROR(T90/#REF!,"-")</f>
        <v>-</v>
      </c>
      <c r="U91" s="178" t="str">
        <f>IFERROR(U90/#REF!,"-")</f>
        <v>-</v>
      </c>
      <c r="V91" s="53" t="str">
        <f>IFERROR(V90/#REF!,"-")</f>
        <v>-</v>
      </c>
      <c r="W91" s="178" t="str">
        <f>IFERROR(W90/#REF!,"-")</f>
        <v>-</v>
      </c>
      <c r="X91" s="53" t="str">
        <f>IFERROR(X90/#REF!,"-")</f>
        <v>-</v>
      </c>
      <c r="Y91" s="178" t="str">
        <f>IFERROR(Y90/#REF!,"-")</f>
        <v>-</v>
      </c>
      <c r="Z91" s="53" t="str">
        <f>IFERROR(Z90/#REF!,"-")</f>
        <v>-</v>
      </c>
      <c r="AA91" s="178" t="str">
        <f>IFERROR(AA90/#REF!,"-")</f>
        <v>-</v>
      </c>
      <c r="AB91" s="53" t="str">
        <f>IFERROR(AB90/#REF!,"-")</f>
        <v>-</v>
      </c>
      <c r="AC91" s="178" t="str">
        <f>IFERROR(AC90/#REF!,"-")</f>
        <v>-</v>
      </c>
      <c r="AD91" s="53" t="str">
        <f>IFERROR(AD90/#REF!,"-")</f>
        <v>-</v>
      </c>
      <c r="AE91" s="178" t="str">
        <f>IFERROR(AE90/#REF!,"-")</f>
        <v>-</v>
      </c>
      <c r="AF91" s="53" t="str">
        <f>IFERROR(AF90/#REF!,"-")</f>
        <v>-</v>
      </c>
      <c r="AG91" s="178" t="str">
        <f>IFERROR(AG90/#REF!,"-")</f>
        <v>-</v>
      </c>
      <c r="AH91" s="53" t="str">
        <f>IFERROR(AH90/#REF!,"-")</f>
        <v>-</v>
      </c>
      <c r="AI91" s="178" t="str">
        <f>IFERROR(AI90/#REF!,"-")</f>
        <v>-</v>
      </c>
      <c r="AJ91" s="53" t="str">
        <f>IFERROR(AJ90/#REF!,"-")</f>
        <v>-</v>
      </c>
      <c r="AK91" s="178" t="str">
        <f>IFERROR(AK90/#REF!,"-")</f>
        <v>-</v>
      </c>
      <c r="AL91" s="53" t="str">
        <f>IFERROR(AL90/#REF!,"-")</f>
        <v>-</v>
      </c>
      <c r="AM91" s="178" t="str">
        <f>IFERROR(AM90/#REF!,"-")</f>
        <v>-</v>
      </c>
      <c r="AN91" s="53" t="str">
        <f>IFERROR(AN90/#REF!,"-")</f>
        <v>-</v>
      </c>
      <c r="AO91" s="178" t="str">
        <f>IFERROR(AO90/#REF!,"-")</f>
        <v>-</v>
      </c>
      <c r="AP91" s="53" t="str">
        <f>IFERROR(AP90/#REF!,"-")</f>
        <v>-</v>
      </c>
      <c r="AQ91" s="178" t="str">
        <f>IFERROR(AQ90/#REF!,"-")</f>
        <v>-</v>
      </c>
      <c r="AR91" s="53" t="str">
        <f>IFERROR(AR90/#REF!,"-")</f>
        <v>-</v>
      </c>
      <c r="AS91" s="178" t="str">
        <f>IFERROR(AS90/#REF!,"-")</f>
        <v>-</v>
      </c>
      <c r="AT91" s="53" t="str">
        <f>IFERROR(AT90/#REF!,"-")</f>
        <v>-</v>
      </c>
      <c r="AU91" s="178" t="str">
        <f>IFERROR(AU90/#REF!,"-")</f>
        <v>-</v>
      </c>
      <c r="AV91" s="53" t="str">
        <f>IFERROR(AV90/#REF!,"-")</f>
        <v>-</v>
      </c>
      <c r="AW91" s="178" t="str">
        <f>IFERROR(AW90/#REF!,"-")</f>
        <v>-</v>
      </c>
      <c r="AX91" s="53" t="str">
        <f>IFERROR(AX90/#REF!,"-")</f>
        <v>-</v>
      </c>
      <c r="AY91" s="178" t="str">
        <f>IFERROR(AY90/#REF!,"-")</f>
        <v>-</v>
      </c>
      <c r="AZ91" s="53" t="str">
        <f>IFERROR(AZ90/#REF!,"-")</f>
        <v>-</v>
      </c>
      <c r="BA91" s="178" t="str">
        <f>IFERROR(BA90/#REF!,"-")</f>
        <v>-</v>
      </c>
      <c r="BB91" s="53" t="str">
        <f>IFERROR(BB90/#REF!,"-")</f>
        <v>-</v>
      </c>
      <c r="BC91" s="178" t="str">
        <f>IFERROR(BC90/#REF!,"-")</f>
        <v>-</v>
      </c>
      <c r="BD91" s="53" t="str">
        <f>IFERROR(BD90/#REF!,"-")</f>
        <v>-</v>
      </c>
      <c r="BE91" s="178" t="str">
        <f>IFERROR(BE90/#REF!,"-")</f>
        <v>-</v>
      </c>
      <c r="BF91" s="53" t="str">
        <f>IFERROR(BF90/#REF!,"-")</f>
        <v>-</v>
      </c>
      <c r="BG91" s="178" t="str">
        <f>IFERROR(BG90/#REF!,"-")</f>
        <v>-</v>
      </c>
      <c r="BH91" s="53" t="str">
        <f>IFERROR(BH90/#REF!,"-")</f>
        <v>-</v>
      </c>
      <c r="BI91" s="178" t="str">
        <f>IFERROR(BI90/#REF!,"-")</f>
        <v>-</v>
      </c>
      <c r="BJ91" s="53" t="str">
        <f>IFERROR(BJ90/#REF!,"-")</f>
        <v>-</v>
      </c>
      <c r="BK91" s="178" t="str">
        <f>IFERROR(BK90/#REF!,"-")</f>
        <v>-</v>
      </c>
      <c r="BL91" s="53" t="str">
        <f>IFERROR(BL90/#REF!,"-")</f>
        <v>-</v>
      </c>
      <c r="BM91" s="178" t="str">
        <f>IFERROR(BM90/#REF!,"-")</f>
        <v>-</v>
      </c>
      <c r="BN91" s="53" t="str">
        <f>IFERROR(BN90/#REF!,"-")</f>
        <v>-</v>
      </c>
      <c r="BO91" s="178" t="str">
        <f>IFERROR(BO90/#REF!,"-")</f>
        <v>-</v>
      </c>
      <c r="BP91" s="53" t="str">
        <f>IFERROR(BP90/#REF!,"-")</f>
        <v>-</v>
      </c>
      <c r="BQ91" s="178" t="str">
        <f>IFERROR(BQ90/#REF!,"-")</f>
        <v>-</v>
      </c>
      <c r="BR91" s="53" t="str">
        <f>IFERROR(BR90/#REF!,"-")</f>
        <v>-</v>
      </c>
      <c r="BS91" s="178" t="str">
        <f>IFERROR(BS90/#REF!,"-")</f>
        <v>-</v>
      </c>
      <c r="BT91" s="53" t="str">
        <f>IFERROR(BT90/#REF!,"-")</f>
        <v>-</v>
      </c>
      <c r="BU91" s="178" t="str">
        <f>IFERROR(BU90/#REF!,"-")</f>
        <v>-</v>
      </c>
      <c r="BV91" s="53" t="str">
        <f>IFERROR(BV90/#REF!,"-")</f>
        <v>-</v>
      </c>
      <c r="BW91" s="178" t="str">
        <f>IFERROR(BW90/#REF!,"-")</f>
        <v>-</v>
      </c>
      <c r="BX91" s="53" t="str">
        <f>IFERROR(BX90/#REF!,"-")</f>
        <v>-</v>
      </c>
      <c r="BY91" s="178" t="str">
        <f>IFERROR(BY90/#REF!,"-")</f>
        <v>-</v>
      </c>
      <c r="BZ91" s="53" t="str">
        <f>IFERROR(BZ90/#REF!,"-")</f>
        <v>-</v>
      </c>
      <c r="CA91" s="178" t="str">
        <f>IFERROR(CA90/#REF!,"-")</f>
        <v>-</v>
      </c>
      <c r="CB91" s="53" t="str">
        <f>IFERROR(CB90/#REF!,"-")</f>
        <v>-</v>
      </c>
      <c r="CC91" s="178" t="str">
        <f>IFERROR(CC90/#REF!,"-")</f>
        <v>-</v>
      </c>
      <c r="CD91" s="53" t="str">
        <f>IFERROR(CD90/#REF!,"-")</f>
        <v>-</v>
      </c>
      <c r="CE91" s="178" t="str">
        <f>IFERROR(CE90/#REF!,"-")</f>
        <v>-</v>
      </c>
      <c r="CF91" s="53" t="str">
        <f>IFERROR(CF90/#REF!,"-")</f>
        <v>-</v>
      </c>
      <c r="CG91" s="178" t="str">
        <f>IFERROR(CG90/#REF!,"-")</f>
        <v>-</v>
      </c>
    </row>
    <row r="92" spans="1:85"/>
    <row r="93" spans="1:85" s="3" customFormat="1" ht="23" customHeight="1">
      <c r="A93" s="10">
        <v>5</v>
      </c>
      <c r="B93" s="120" t="s">
        <v>64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1"/>
      <c r="N93" s="49"/>
      <c r="O93" s="7"/>
      <c r="P93" s="49"/>
      <c r="Q93" s="7"/>
      <c r="R93" s="49"/>
      <c r="S93" s="7"/>
      <c r="T93" s="49"/>
      <c r="U93" s="7"/>
      <c r="V93" s="49"/>
      <c r="W93" s="7"/>
      <c r="X93" s="49"/>
      <c r="Y93" s="7"/>
      <c r="Z93" s="49"/>
      <c r="AA93" s="7"/>
      <c r="AB93" s="49"/>
      <c r="AC93" s="7"/>
      <c r="AD93" s="49"/>
      <c r="AE93" s="7"/>
      <c r="AF93" s="49"/>
      <c r="AG93" s="7"/>
      <c r="AH93" s="49"/>
      <c r="AI93" s="7"/>
      <c r="AJ93" s="49"/>
      <c r="AK93" s="7"/>
      <c r="AL93" s="49"/>
      <c r="AM93" s="7"/>
      <c r="AN93" s="49"/>
      <c r="AO93" s="7"/>
      <c r="AP93" s="49"/>
      <c r="AQ93" s="7"/>
      <c r="AR93" s="49"/>
      <c r="AS93" s="7"/>
      <c r="AT93" s="49"/>
      <c r="AU93" s="7"/>
      <c r="AV93" s="49"/>
      <c r="AW93" s="7"/>
      <c r="AX93" s="49"/>
      <c r="AY93" s="7"/>
      <c r="AZ93" s="49"/>
      <c r="BA93" s="7"/>
      <c r="BB93" s="49"/>
      <c r="BC93" s="7"/>
      <c r="BD93" s="49"/>
      <c r="BE93" s="7"/>
      <c r="BF93" s="49"/>
      <c r="BG93" s="7"/>
      <c r="BH93" s="49"/>
      <c r="BI93" s="7"/>
      <c r="BJ93" s="49"/>
      <c r="BK93" s="7"/>
      <c r="BL93" s="49"/>
      <c r="BM93" s="7"/>
      <c r="BN93" s="49"/>
      <c r="BO93" s="7"/>
      <c r="BP93" s="49"/>
      <c r="BQ93" s="7"/>
      <c r="BR93" s="49"/>
      <c r="BS93" s="7"/>
      <c r="BT93" s="49"/>
      <c r="BU93" s="7"/>
      <c r="BV93" s="49"/>
      <c r="BW93" s="7"/>
      <c r="BX93" s="49"/>
      <c r="BY93" s="7"/>
      <c r="BZ93" s="49"/>
      <c r="CA93" s="7"/>
      <c r="CB93" s="49"/>
      <c r="CC93" s="7"/>
      <c r="CD93" s="49"/>
      <c r="CE93" s="7"/>
      <c r="CF93" s="49"/>
      <c r="CG93" s="7"/>
    </row>
    <row r="94" spans="1:85" s="24" customFormat="1" ht="23" customHeight="1">
      <c r="A94" s="23"/>
      <c r="B94" s="57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58"/>
      <c r="N94" s="59"/>
      <c r="O94" s="60"/>
      <c r="P94" s="59"/>
      <c r="Q94" s="60"/>
      <c r="R94" s="59"/>
      <c r="S94" s="60"/>
      <c r="T94" s="59"/>
      <c r="U94" s="60"/>
      <c r="V94" s="59"/>
      <c r="W94" s="60"/>
      <c r="X94" s="59"/>
      <c r="Y94" s="60"/>
      <c r="Z94" s="59"/>
      <c r="AA94" s="60"/>
      <c r="AB94" s="59"/>
      <c r="AC94" s="60"/>
      <c r="AD94" s="59"/>
      <c r="AE94" s="60"/>
      <c r="AF94" s="59"/>
      <c r="AG94" s="60"/>
      <c r="AH94" s="59"/>
      <c r="AI94" s="60"/>
      <c r="AJ94" s="59"/>
      <c r="AK94" s="60"/>
      <c r="AL94" s="59"/>
      <c r="AM94" s="60"/>
      <c r="AN94" s="59"/>
      <c r="AO94" s="60"/>
      <c r="AP94" s="59"/>
      <c r="AQ94" s="60"/>
      <c r="AR94" s="59"/>
      <c r="AS94" s="60"/>
      <c r="AT94" s="59"/>
      <c r="AU94" s="60"/>
      <c r="AV94" s="59"/>
      <c r="AW94" s="60"/>
      <c r="AX94" s="59"/>
      <c r="AY94" s="60"/>
      <c r="AZ94" s="59"/>
      <c r="BA94" s="60"/>
      <c r="BB94" s="59"/>
      <c r="BC94" s="60"/>
      <c r="BD94" s="59"/>
      <c r="BE94" s="60"/>
      <c r="BF94" s="59"/>
      <c r="BG94" s="60"/>
      <c r="BH94" s="59"/>
      <c r="BI94" s="60"/>
      <c r="BJ94" s="59"/>
      <c r="BK94" s="60"/>
      <c r="BL94" s="59"/>
      <c r="BM94" s="60"/>
      <c r="BN94" s="59"/>
      <c r="BO94" s="60"/>
      <c r="BP94" s="59"/>
      <c r="BQ94" s="60"/>
      <c r="BR94" s="59"/>
      <c r="BS94" s="60"/>
      <c r="BT94" s="59"/>
      <c r="BU94" s="60"/>
      <c r="BV94" s="59"/>
      <c r="BW94" s="60"/>
      <c r="BX94" s="59"/>
      <c r="BY94" s="60"/>
      <c r="BZ94" s="59"/>
      <c r="CA94" s="60"/>
      <c r="CB94" s="59"/>
      <c r="CC94" s="60"/>
      <c r="CD94" s="59"/>
      <c r="CE94" s="60"/>
      <c r="CF94" s="59"/>
      <c r="CG94" s="60"/>
    </row>
    <row r="95" spans="1:85" s="3" customFormat="1" ht="23" customHeight="1" thickBot="1">
      <c r="A95" s="6"/>
      <c r="B95" s="11" t="s">
        <v>14</v>
      </c>
      <c r="C95" s="214"/>
      <c r="D95" s="527"/>
      <c r="E95" s="527"/>
      <c r="F95" s="527"/>
      <c r="G95" s="527"/>
      <c r="H95" s="527"/>
      <c r="I95" s="527"/>
      <c r="J95" s="527"/>
      <c r="K95" s="527"/>
      <c r="L95" s="527"/>
      <c r="M95" s="1"/>
      <c r="N95" s="49"/>
      <c r="O95" s="7"/>
      <c r="P95" s="49"/>
      <c r="Q95" s="7"/>
      <c r="R95" s="49"/>
      <c r="S95" s="7"/>
      <c r="T95" s="49"/>
      <c r="U95" s="7"/>
      <c r="V95" s="49"/>
      <c r="W95" s="7"/>
      <c r="X95" s="49"/>
      <c r="Y95" s="7"/>
      <c r="Z95" s="49"/>
      <c r="AA95" s="7"/>
      <c r="AB95" s="49"/>
      <c r="AC95" s="7"/>
      <c r="AD95" s="49"/>
      <c r="AE95" s="7"/>
      <c r="AF95" s="49"/>
      <c r="AG95" s="7"/>
      <c r="AH95" s="49"/>
      <c r="AI95" s="7"/>
      <c r="AJ95" s="49"/>
      <c r="AK95" s="7"/>
      <c r="AL95" s="49"/>
      <c r="AM95" s="7"/>
      <c r="AN95" s="49"/>
      <c r="AO95" s="7"/>
      <c r="AP95" s="49"/>
      <c r="AQ95" s="7"/>
      <c r="AR95" s="49"/>
      <c r="AS95" s="7"/>
      <c r="AT95" s="49"/>
      <c r="AU95" s="7"/>
      <c r="AV95" s="49"/>
      <c r="AW95" s="7"/>
      <c r="AX95" s="49"/>
      <c r="AY95" s="7"/>
      <c r="AZ95" s="49"/>
      <c r="BA95" s="7"/>
      <c r="BB95" s="49"/>
      <c r="BC95" s="7"/>
      <c r="BD95" s="49"/>
      <c r="BE95" s="7"/>
      <c r="BF95" s="49"/>
      <c r="BG95" s="7"/>
      <c r="BH95" s="49"/>
      <c r="BI95" s="7"/>
      <c r="BJ95" s="49"/>
      <c r="BK95" s="7"/>
      <c r="BL95" s="49"/>
      <c r="BM95" s="7"/>
      <c r="BN95" s="49"/>
      <c r="BO95" s="7"/>
      <c r="BP95" s="49"/>
      <c r="BQ95" s="7"/>
      <c r="BR95" s="49"/>
      <c r="BS95" s="7"/>
      <c r="BT95" s="49"/>
      <c r="BU95" s="7"/>
      <c r="BV95" s="49"/>
      <c r="BW95" s="7"/>
      <c r="BX95" s="49"/>
      <c r="BY95" s="7"/>
      <c r="BZ95" s="49"/>
      <c r="CA95" s="7"/>
      <c r="CB95" s="49"/>
      <c r="CC95" s="7"/>
      <c r="CD95" s="49"/>
      <c r="CE95" s="7"/>
      <c r="CF95" s="49"/>
      <c r="CG95" s="7"/>
    </row>
    <row r="96" spans="1:85" s="24" customFormat="1" ht="23" customHeight="1">
      <c r="A96" s="113"/>
      <c r="B96" s="131" t="s">
        <v>65</v>
      </c>
      <c r="C96" s="215"/>
      <c r="D96" s="215"/>
      <c r="E96" s="215"/>
      <c r="F96" s="215"/>
      <c r="G96" s="362">
        <v>0.15</v>
      </c>
      <c r="H96" s="190"/>
      <c r="I96" s="362">
        <v>0.15</v>
      </c>
      <c r="J96" s="190"/>
      <c r="K96" s="362">
        <v>0.15</v>
      </c>
      <c r="L96" s="215"/>
      <c r="M96" s="135"/>
      <c r="N96" s="133"/>
      <c r="O96" s="134"/>
      <c r="P96" s="133"/>
      <c r="Q96" s="134"/>
      <c r="R96" s="133"/>
      <c r="S96" s="134"/>
      <c r="T96" s="133"/>
      <c r="U96" s="134"/>
      <c r="V96" s="133"/>
      <c r="W96" s="134"/>
      <c r="X96" s="133"/>
      <c r="Y96" s="134"/>
      <c r="Z96" s="133"/>
      <c r="AA96" s="134"/>
      <c r="AB96" s="133"/>
      <c r="AC96" s="134"/>
      <c r="AD96" s="133"/>
      <c r="AE96" s="134"/>
      <c r="AF96" s="133"/>
      <c r="AG96" s="134"/>
      <c r="AH96" s="133"/>
      <c r="AI96" s="134"/>
      <c r="AJ96" s="133"/>
      <c r="AK96" s="134"/>
      <c r="AL96" s="133"/>
      <c r="AM96" s="134"/>
      <c r="AN96" s="133"/>
      <c r="AO96" s="134"/>
      <c r="AP96" s="133"/>
      <c r="AQ96" s="134"/>
      <c r="AR96" s="133"/>
      <c r="AS96" s="134"/>
      <c r="AT96" s="133"/>
      <c r="AU96" s="134"/>
      <c r="AV96" s="133"/>
      <c r="AW96" s="134"/>
      <c r="AX96" s="133"/>
      <c r="AY96" s="134"/>
      <c r="AZ96" s="133"/>
      <c r="BA96" s="134"/>
      <c r="BB96" s="133"/>
      <c r="BC96" s="134"/>
      <c r="BD96" s="133"/>
      <c r="BE96" s="134"/>
      <c r="BF96" s="133"/>
      <c r="BG96" s="134"/>
      <c r="BH96" s="133"/>
      <c r="BI96" s="134"/>
      <c r="BJ96" s="133"/>
      <c r="BK96" s="134"/>
      <c r="BL96" s="133"/>
      <c r="BM96" s="134"/>
      <c r="BN96" s="133"/>
      <c r="BO96" s="134"/>
      <c r="BP96" s="133"/>
      <c r="BQ96" s="134"/>
      <c r="BR96" s="133"/>
      <c r="BS96" s="134"/>
      <c r="BT96" s="133"/>
      <c r="BU96" s="134"/>
      <c r="BV96" s="133"/>
      <c r="BW96" s="134"/>
      <c r="BX96" s="133"/>
      <c r="BY96" s="134"/>
      <c r="BZ96" s="133"/>
      <c r="CA96" s="134"/>
      <c r="CB96" s="133"/>
      <c r="CC96" s="134"/>
      <c r="CD96" s="133"/>
      <c r="CE96" s="134"/>
      <c r="CF96" s="133"/>
      <c r="CG96" s="134"/>
    </row>
    <row r="97" spans="1:85" s="24" customFormat="1" ht="23" customHeight="1">
      <c r="A97" s="113"/>
      <c r="B97" s="131" t="s">
        <v>67</v>
      </c>
      <c r="C97" s="215"/>
      <c r="D97" s="215"/>
      <c r="E97" s="215"/>
      <c r="F97" s="215"/>
      <c r="G97" s="362">
        <v>0.28000000000000003</v>
      </c>
      <c r="H97" s="190"/>
      <c r="I97" s="362">
        <v>0.28000000000000003</v>
      </c>
      <c r="J97" s="190"/>
      <c r="K97" s="528">
        <v>0.26500000000000001</v>
      </c>
      <c r="L97" s="215"/>
      <c r="M97" s="135"/>
      <c r="N97" s="133"/>
      <c r="O97" s="134"/>
      <c r="P97" s="133"/>
      <c r="Q97" s="134"/>
      <c r="R97" s="133"/>
      <c r="S97" s="134"/>
      <c r="T97" s="133"/>
      <c r="U97" s="134"/>
      <c r="V97" s="133"/>
      <c r="W97" s="134"/>
      <c r="X97" s="133"/>
      <c r="Y97" s="134"/>
      <c r="Z97" s="133"/>
      <c r="AA97" s="134"/>
      <c r="AB97" s="133"/>
      <c r="AC97" s="134"/>
      <c r="AD97" s="133"/>
      <c r="AE97" s="134"/>
      <c r="AF97" s="133"/>
      <c r="AG97" s="134"/>
      <c r="AH97" s="133"/>
      <c r="AI97" s="134"/>
      <c r="AJ97" s="133"/>
      <c r="AK97" s="134"/>
      <c r="AL97" s="133"/>
      <c r="AM97" s="134"/>
      <c r="AN97" s="133"/>
      <c r="AO97" s="134"/>
      <c r="AP97" s="133"/>
      <c r="AQ97" s="134"/>
      <c r="AR97" s="133"/>
      <c r="AS97" s="134"/>
      <c r="AT97" s="133"/>
      <c r="AU97" s="134"/>
      <c r="AV97" s="133"/>
      <c r="AW97" s="134"/>
      <c r="AX97" s="133"/>
      <c r="AY97" s="134"/>
      <c r="AZ97" s="133"/>
      <c r="BA97" s="134"/>
      <c r="BB97" s="133"/>
      <c r="BC97" s="134"/>
      <c r="BD97" s="133"/>
      <c r="BE97" s="134"/>
      <c r="BF97" s="133"/>
      <c r="BG97" s="134"/>
      <c r="BH97" s="133"/>
      <c r="BI97" s="134"/>
      <c r="BJ97" s="133"/>
      <c r="BK97" s="134"/>
      <c r="BL97" s="133"/>
      <c r="BM97" s="134"/>
      <c r="BN97" s="133"/>
      <c r="BO97" s="134"/>
      <c r="BP97" s="133"/>
      <c r="BQ97" s="134"/>
      <c r="BR97" s="133"/>
      <c r="BS97" s="134"/>
      <c r="BT97" s="133"/>
      <c r="BU97" s="134"/>
      <c r="BV97" s="133"/>
      <c r="BW97" s="134"/>
      <c r="BX97" s="133"/>
      <c r="BY97" s="134"/>
      <c r="BZ97" s="133"/>
      <c r="CA97" s="134"/>
      <c r="CB97" s="133"/>
      <c r="CC97" s="134"/>
      <c r="CD97" s="133"/>
      <c r="CE97" s="134"/>
      <c r="CF97" s="133"/>
      <c r="CG97" s="134"/>
    </row>
    <row r="98" spans="1:85" s="24" customFormat="1" ht="23" customHeight="1">
      <c r="A98" s="113"/>
      <c r="B98" s="131" t="s">
        <v>66</v>
      </c>
      <c r="C98" s="215"/>
      <c r="D98" s="215"/>
      <c r="E98" s="215"/>
      <c r="F98" s="215"/>
      <c r="G98" s="193"/>
      <c r="H98" s="190"/>
      <c r="I98" s="193"/>
      <c r="J98" s="190"/>
      <c r="K98" s="193"/>
      <c r="L98" s="215"/>
      <c r="M98" s="135"/>
      <c r="N98" s="133"/>
      <c r="O98" s="134"/>
      <c r="P98" s="133"/>
      <c r="Q98" s="134"/>
      <c r="R98" s="133"/>
      <c r="S98" s="134"/>
      <c r="T98" s="133"/>
      <c r="U98" s="134"/>
      <c r="V98" s="133"/>
      <c r="W98" s="134"/>
      <c r="X98" s="133"/>
      <c r="Y98" s="134"/>
      <c r="Z98" s="133"/>
      <c r="AA98" s="134"/>
      <c r="AB98" s="133"/>
      <c r="AC98" s="134"/>
      <c r="AD98" s="133"/>
      <c r="AE98" s="134"/>
      <c r="AF98" s="133"/>
      <c r="AG98" s="134"/>
      <c r="AH98" s="133"/>
      <c r="AI98" s="134"/>
      <c r="AJ98" s="133"/>
      <c r="AK98" s="134"/>
      <c r="AL98" s="133"/>
      <c r="AM98" s="134"/>
      <c r="AN98" s="133"/>
      <c r="AO98" s="134"/>
      <c r="AP98" s="133"/>
      <c r="AQ98" s="134"/>
      <c r="AR98" s="133"/>
      <c r="AS98" s="134"/>
      <c r="AT98" s="133"/>
      <c r="AU98" s="134"/>
      <c r="AV98" s="133"/>
      <c r="AW98" s="134"/>
      <c r="AX98" s="133"/>
      <c r="AY98" s="134"/>
      <c r="AZ98" s="133"/>
      <c r="BA98" s="134"/>
      <c r="BB98" s="133"/>
      <c r="BC98" s="134"/>
      <c r="BD98" s="133"/>
      <c r="BE98" s="134"/>
      <c r="BF98" s="133"/>
      <c r="BG98" s="134"/>
      <c r="BH98" s="133"/>
      <c r="BI98" s="134"/>
      <c r="BJ98" s="133"/>
      <c r="BK98" s="134"/>
      <c r="BL98" s="133"/>
      <c r="BM98" s="134"/>
      <c r="BN98" s="133"/>
      <c r="BO98" s="134"/>
      <c r="BP98" s="133"/>
      <c r="BQ98" s="134"/>
      <c r="BR98" s="133"/>
      <c r="BS98" s="134"/>
      <c r="BT98" s="133"/>
      <c r="BU98" s="134"/>
      <c r="BV98" s="133"/>
      <c r="BW98" s="134"/>
      <c r="BX98" s="133"/>
      <c r="BY98" s="134"/>
      <c r="BZ98" s="133"/>
      <c r="CA98" s="134"/>
      <c r="CB98" s="133"/>
      <c r="CC98" s="134"/>
      <c r="CD98" s="133"/>
      <c r="CE98" s="134"/>
      <c r="CF98" s="133"/>
      <c r="CG98" s="134"/>
    </row>
    <row r="99" spans="1:85" s="24" customFormat="1" ht="22" customHeight="1">
      <c r="A99" s="113"/>
      <c r="B99" s="136"/>
      <c r="C99" s="215"/>
      <c r="D99" s="215"/>
      <c r="E99" s="215"/>
      <c r="F99" s="215"/>
      <c r="G99" s="190"/>
      <c r="H99" s="190"/>
      <c r="I99" s="190"/>
      <c r="J99" s="190"/>
      <c r="K99" s="190"/>
      <c r="L99" s="215"/>
      <c r="M99" s="135"/>
      <c r="N99" s="133"/>
      <c r="O99" s="134"/>
      <c r="P99" s="133"/>
      <c r="Q99" s="134"/>
      <c r="R99" s="133"/>
      <c r="S99" s="134"/>
      <c r="T99" s="133"/>
      <c r="U99" s="134"/>
      <c r="V99" s="133"/>
      <c r="W99" s="134"/>
      <c r="X99" s="133"/>
      <c r="Y99" s="134"/>
      <c r="Z99" s="133"/>
      <c r="AA99" s="134"/>
      <c r="AB99" s="133"/>
      <c r="AC99" s="134"/>
      <c r="AD99" s="133"/>
      <c r="AE99" s="134"/>
      <c r="AF99" s="133"/>
      <c r="AG99" s="134"/>
      <c r="AH99" s="133"/>
      <c r="AI99" s="134"/>
      <c r="AJ99" s="133"/>
      <c r="AK99" s="134"/>
      <c r="AL99" s="133"/>
      <c r="AM99" s="134"/>
      <c r="AN99" s="133"/>
      <c r="AO99" s="134"/>
      <c r="AP99" s="133"/>
      <c r="AQ99" s="134"/>
      <c r="AR99" s="133"/>
      <c r="AS99" s="134"/>
      <c r="AT99" s="133"/>
      <c r="AU99" s="134"/>
      <c r="AV99" s="133"/>
      <c r="AW99" s="134"/>
      <c r="AX99" s="133"/>
      <c r="AY99" s="134"/>
      <c r="AZ99" s="133"/>
      <c r="BA99" s="134"/>
      <c r="BB99" s="133"/>
      <c r="BC99" s="134"/>
      <c r="BD99" s="133"/>
      <c r="BE99" s="134"/>
      <c r="BF99" s="133"/>
      <c r="BG99" s="134"/>
      <c r="BH99" s="133"/>
      <c r="BI99" s="134"/>
      <c r="BJ99" s="133"/>
      <c r="BK99" s="134"/>
      <c r="BL99" s="133"/>
      <c r="BM99" s="134"/>
      <c r="BN99" s="133"/>
      <c r="BO99" s="134"/>
      <c r="BP99" s="133"/>
      <c r="BQ99" s="134"/>
      <c r="BR99" s="133"/>
      <c r="BS99" s="134"/>
      <c r="BT99" s="133"/>
      <c r="BU99" s="134"/>
      <c r="BV99" s="133"/>
      <c r="BW99" s="134"/>
      <c r="BX99" s="133"/>
      <c r="BY99" s="134"/>
      <c r="BZ99" s="133"/>
      <c r="CA99" s="134"/>
      <c r="CB99" s="133"/>
      <c r="CC99" s="134"/>
      <c r="CD99" s="133"/>
      <c r="CE99" s="134"/>
      <c r="CF99" s="133"/>
      <c r="CG99" s="134"/>
    </row>
    <row r="100" spans="1:85" s="24" customFormat="1" ht="22" customHeight="1">
      <c r="A100" s="113"/>
      <c r="B100" s="355" t="s">
        <v>68</v>
      </c>
      <c r="C100" s="520"/>
      <c r="D100" s="520"/>
      <c r="E100" s="521"/>
      <c r="F100" s="522"/>
      <c r="G100" s="121">
        <f>IF(AND('CR Khépri Santé'!F22&gt;0,'CR Khépri Santé'!F22&gt;38120),'Produits &amp; Charges Khépri Santé'!$G96*38120,0)+IF(AND('CR Khépri Santé'!F22&gt;0,'CR Khépri Santé'!F22&lt;38120),'Produits &amp; Charges Khépri Santé'!$G96*'CR Khépri Santé'!F22,0)</f>
        <v>3582.7542857142857</v>
      </c>
      <c r="H100" s="50"/>
      <c r="I100" s="121">
        <f>IF(AND('CR Khépri Santé'!H22&gt;0,'CR Khépri Santé'!H22&gt;38120),'Produits &amp; Charges Khépri Santé'!$G96*38120,0)+IF(AND('CR Khépri Santé'!H22&gt;0,'CR Khépri Santé'!H22&lt;38120),'Produits &amp; Charges Khépri Santé'!$G96*'CR Khépri Santé'!H22,0)</f>
        <v>3016.5704999999994</v>
      </c>
      <c r="J100" s="50">
        <f>IF(AND('CR Khépri Santé'!I22&gt;0,'CR Khépri Santé'!I22&gt;38120),'Produits &amp; Charges Khépri Santé'!$G96*38120,0)+IF(AND('CR Khépri Santé'!I22&gt;0,'CR Khépri Santé'!I22&lt;38120),'Produits &amp; Charges Khépri Santé'!$G96*'CR Khépri Santé'!I22,0)</f>
        <v>0</v>
      </c>
      <c r="K100" s="121">
        <f>IF(AND('CR Khépri Santé'!J22&gt;0,'CR Khépri Santé'!J22&gt;38120),'Produits &amp; Charges Khépri Santé'!$G96*38120,0)+IF(AND('CR Khépri Santé'!J22&gt;0,'CR Khépri Santé'!J22&lt;38120),'Produits &amp; Charges Khépri Santé'!$G96*'CR Khépri Santé'!J22,0)</f>
        <v>5718</v>
      </c>
      <c r="L100" s="50">
        <f>IF(AND('CR Khépri Santé'!K22&gt;0,'CR Khépri Santé'!K22&gt;38120),'Produits &amp; Charges Khépri Santé'!$G96*38120,0)+IF(AND('CR Khépri Santé'!K22&gt;0,'CR Khépri Santé'!K22&lt;38120),'Produits &amp; Charges Khépri Santé'!$G96*'CR Khépri Santé'!K22,0)</f>
        <v>0</v>
      </c>
      <c r="M100" s="135"/>
      <c r="N100" s="121">
        <f>$G100/12</f>
        <v>298.56285714285713</v>
      </c>
      <c r="O100" s="50"/>
      <c r="P100" s="121">
        <f t="shared" ref="P100:P101" si="133">$G100/12</f>
        <v>298.56285714285713</v>
      </c>
      <c r="Q100" s="50"/>
      <c r="R100" s="121">
        <f t="shared" ref="R100:R101" si="134">$G100/12</f>
        <v>298.56285714285713</v>
      </c>
      <c r="S100" s="50"/>
      <c r="T100" s="121">
        <f t="shared" ref="T100:T101" si="135">$G100/12</f>
        <v>298.56285714285713</v>
      </c>
      <c r="U100" s="50"/>
      <c r="V100" s="121">
        <f t="shared" ref="V100:V101" si="136">$G100/12</f>
        <v>298.56285714285713</v>
      </c>
      <c r="W100" s="50"/>
      <c r="X100" s="121">
        <f t="shared" ref="X100:X101" si="137">$G100/12</f>
        <v>298.56285714285713</v>
      </c>
      <c r="Y100" s="50"/>
      <c r="Z100" s="121">
        <f t="shared" ref="Z100:Z101" si="138">$G100/12</f>
        <v>298.56285714285713</v>
      </c>
      <c r="AA100" s="50"/>
      <c r="AB100" s="121">
        <f t="shared" ref="AB100:AB101" si="139">$G100/12</f>
        <v>298.56285714285713</v>
      </c>
      <c r="AC100" s="50"/>
      <c r="AD100" s="121">
        <f t="shared" ref="AD100:AD101" si="140">$G100/12</f>
        <v>298.56285714285713</v>
      </c>
      <c r="AE100" s="50"/>
      <c r="AF100" s="121">
        <f t="shared" ref="AF100:AF101" si="141">$G100/12</f>
        <v>298.56285714285713</v>
      </c>
      <c r="AG100" s="50"/>
      <c r="AH100" s="121">
        <f t="shared" ref="AH100:AH101" si="142">$G100/12</f>
        <v>298.56285714285713</v>
      </c>
      <c r="AI100" s="50"/>
      <c r="AJ100" s="121">
        <f t="shared" ref="AJ100:AJ101" si="143">$G100/12</f>
        <v>298.56285714285713</v>
      </c>
      <c r="AK100" s="50"/>
      <c r="AL100" s="121">
        <f>$I100/12</f>
        <v>251.38087499999995</v>
      </c>
      <c r="AM100" s="50">
        <f>$J100/12</f>
        <v>0</v>
      </c>
      <c r="AN100" s="121">
        <f t="shared" ref="AN100:AN101" si="144">$I100/12</f>
        <v>251.38087499999995</v>
      </c>
      <c r="AO100" s="50">
        <f t="shared" ref="AO100:AO101" si="145">$J100/12</f>
        <v>0</v>
      </c>
      <c r="AP100" s="121">
        <f t="shared" ref="AP100:AP101" si="146">$I100/12</f>
        <v>251.38087499999995</v>
      </c>
      <c r="AQ100" s="50">
        <f t="shared" ref="AQ100:AQ101" si="147">$J100/12</f>
        <v>0</v>
      </c>
      <c r="AR100" s="121">
        <f t="shared" ref="AR100:AR101" si="148">$I100/12</f>
        <v>251.38087499999995</v>
      </c>
      <c r="AS100" s="50">
        <f t="shared" ref="AS100:AS101" si="149">$J100/12</f>
        <v>0</v>
      </c>
      <c r="AT100" s="121">
        <f t="shared" ref="AT100:AT101" si="150">$I100/12</f>
        <v>251.38087499999995</v>
      </c>
      <c r="AU100" s="50">
        <f t="shared" ref="AU100:AU101" si="151">$J100/12</f>
        <v>0</v>
      </c>
      <c r="AV100" s="121">
        <f t="shared" ref="AV100:AV101" si="152">$I100/12</f>
        <v>251.38087499999995</v>
      </c>
      <c r="AW100" s="50">
        <f t="shared" ref="AW100:AW101" si="153">$J100/12</f>
        <v>0</v>
      </c>
      <c r="AX100" s="121">
        <f t="shared" ref="AX100:AX101" si="154">$I100/12</f>
        <v>251.38087499999995</v>
      </c>
      <c r="AY100" s="50">
        <f t="shared" ref="AY100:AY101" si="155">$J100/12</f>
        <v>0</v>
      </c>
      <c r="AZ100" s="121">
        <f t="shared" ref="AZ100:AZ101" si="156">$I100/12</f>
        <v>251.38087499999995</v>
      </c>
      <c r="BA100" s="50">
        <f t="shared" ref="BA100:BA101" si="157">$J100/12</f>
        <v>0</v>
      </c>
      <c r="BB100" s="121">
        <f t="shared" ref="BB100:BB101" si="158">$I100/12</f>
        <v>251.38087499999995</v>
      </c>
      <c r="BC100" s="50">
        <f t="shared" ref="BC100:BC101" si="159">$J100/12</f>
        <v>0</v>
      </c>
      <c r="BD100" s="121">
        <f t="shared" ref="BD100:BD101" si="160">$I100/12</f>
        <v>251.38087499999995</v>
      </c>
      <c r="BE100" s="50">
        <f t="shared" ref="BE100:BE101" si="161">$J100/12</f>
        <v>0</v>
      </c>
      <c r="BF100" s="121">
        <f t="shared" ref="BF100:BF101" si="162">$I100/12</f>
        <v>251.38087499999995</v>
      </c>
      <c r="BG100" s="50">
        <f t="shared" ref="BG100:BG101" si="163">$J100/12</f>
        <v>0</v>
      </c>
      <c r="BH100" s="121">
        <f t="shared" ref="BH100:BH101" si="164">$I100/12</f>
        <v>251.38087499999995</v>
      </c>
      <c r="BI100" s="50">
        <f t="shared" ref="BI100:BI101" si="165">$J100/12</f>
        <v>0</v>
      </c>
      <c r="BJ100" s="121">
        <f>IF(AND('CR Khépri Santé'!BI22&gt;0,'CR Khépri Santé'!BI22&gt;38120),'Produits &amp; Charges Khépri Santé'!$K96*38120,0)+IF(AND('CR Khépri Santé'!BI22&gt;0,'CR Khépri Santé'!BI22&lt;38120),'Produits &amp; Charges Khépri Santé'!$K96*'CR Khépri Santé'!BI22,0)</f>
        <v>489.34953571428548</v>
      </c>
      <c r="BK100" s="50">
        <f>$L100/12</f>
        <v>0</v>
      </c>
      <c r="BL100" s="121">
        <f>IF(AND('CR Khépri Santé'!BK22&gt;0,'CR Khépri Santé'!BK22&gt;38120),'Produits &amp; Charges Khépri Santé'!$K96*38120,0)+IF(AND('CR Khépri Santé'!BK22&gt;0,'CR Khépri Santé'!BK22&lt;38120),'Produits &amp; Charges Khépri Santé'!$K96*'CR Khépri Santé'!BK22,0)</f>
        <v>489.9324642857141</v>
      </c>
      <c r="BM100" s="50">
        <f t="shared" ref="BM100:BM101" si="166">$L100/12</f>
        <v>0</v>
      </c>
      <c r="BN100" s="121">
        <f>IF(AND('CR Khépri Santé'!BM22&gt;0,'CR Khépri Santé'!BM22&gt;38120),'Produits &amp; Charges Khépri Santé'!$K96*38120,0)+IF(AND('CR Khépri Santé'!BM22&gt;0,'CR Khépri Santé'!BM22&lt;38120),'Produits &amp; Charges Khépri Santé'!$K96*'CR Khépri Santé'!BM22,0)</f>
        <v>490.51689285714269</v>
      </c>
      <c r="BO100" s="50">
        <f t="shared" ref="BO100:BO101" si="167">$L100/12</f>
        <v>0</v>
      </c>
      <c r="BP100" s="121">
        <f>IF(AND('CR Khépri Santé'!BO22&gt;0,'CR Khépri Santé'!BO22&gt;38120),'Produits &amp; Charges Khépri Santé'!$K96*38120,0)+IF(AND('CR Khépri Santé'!BO22&gt;0,'CR Khépri Santé'!BO22&lt;38120),'Produits &amp; Charges Khépri Santé'!$K96*'CR Khépri Santé'!BO22,0)</f>
        <v>491.0998214285712</v>
      </c>
      <c r="BQ100" s="50">
        <f t="shared" ref="BQ100:BQ101" si="168">$L100/12</f>
        <v>0</v>
      </c>
      <c r="BR100" s="121">
        <f>IF(AND('CR Khépri Santé'!BQ22&gt;0,'CR Khépri Santé'!BQ22&gt;38120),'Produits &amp; Charges Khépri Santé'!$K96*38120,0)+IF(AND('CR Khépri Santé'!BQ22&gt;0,'CR Khépri Santé'!BQ22&lt;38120),'Produits &amp; Charges Khépri Santé'!$K96*'CR Khépri Santé'!BQ22,0)</f>
        <v>491.68424999999979</v>
      </c>
      <c r="BS100" s="50">
        <f t="shared" ref="BS100:BS101" si="169">$L100/12</f>
        <v>0</v>
      </c>
      <c r="BT100" s="121">
        <f>IF(AND('CR Khépri Santé'!BS22&gt;0,'CR Khépri Santé'!BS22&gt;38120),'Produits &amp; Charges Khépri Santé'!$K96*38120,0)+IF(AND('CR Khépri Santé'!BS22&gt;0,'CR Khépri Santé'!BS22&lt;38120),'Produits &amp; Charges Khépri Santé'!$K96*'CR Khépri Santé'!BS22,0)</f>
        <v>492.27017857142835</v>
      </c>
      <c r="BU100" s="50">
        <f t="shared" ref="BU100:BU101" si="170">$L100/12</f>
        <v>0</v>
      </c>
      <c r="BV100" s="121">
        <f>IF(AND('CR Khépri Santé'!BU22&gt;0,'CR Khépri Santé'!BU22&gt;38120),'Produits &amp; Charges Khépri Santé'!$K96*38120,0)+IF(AND('CR Khépri Santé'!BU22&gt;0,'CR Khépri Santé'!BU22&lt;38120),'Produits &amp; Charges Khépri Santé'!$K96*'CR Khépri Santé'!BU22,0)</f>
        <v>492.85760714285692</v>
      </c>
      <c r="BW100" s="50">
        <f t="shared" ref="BW100:BW101" si="171">$L100/12</f>
        <v>0</v>
      </c>
      <c r="BX100" s="121">
        <f>IF(AND('CR Khépri Santé'!BW22&gt;0,'CR Khépri Santé'!BW22&gt;38120),'Produits &amp; Charges Khépri Santé'!$K96*38120,0)+IF(AND('CR Khépri Santé'!BW22&gt;0,'CR Khépri Santé'!BW22&lt;38120),'Produits &amp; Charges Khépri Santé'!$K96*'CR Khépri Santé'!BW22,0)</f>
        <v>493.44353571428553</v>
      </c>
      <c r="BY100" s="50">
        <f t="shared" ref="BY100:BY101" si="172">$L100/12</f>
        <v>0</v>
      </c>
      <c r="BZ100" s="121">
        <f>IF(AND('CR Khépri Santé'!BY22&gt;0,'CR Khépri Santé'!BY22&gt;38120),'Produits &amp; Charges Khépri Santé'!$K96*38120,0)+IF(AND('CR Khépri Santé'!BY22&gt;0,'CR Khépri Santé'!BY22&lt;38120),'Produits &amp; Charges Khépri Santé'!$K96*'CR Khépri Santé'!BY22,0)</f>
        <v>494.02946428571408</v>
      </c>
      <c r="CA100" s="50">
        <f t="shared" ref="CA100:CA101" si="173">$L100/12</f>
        <v>0</v>
      </c>
      <c r="CB100" s="121">
        <f>IF(AND('CR Khépri Santé'!CA22&gt;0,'CR Khépri Santé'!CA22&gt;38120),'Produits &amp; Charges Khépri Santé'!$K96*38120,0)+IF(AND('CR Khépri Santé'!CA22&gt;0,'CR Khépri Santé'!CA22&lt;38120),'Produits &amp; Charges Khépri Santé'!$K96*'CR Khépri Santé'!CA22,0)</f>
        <v>494.61839285714268</v>
      </c>
      <c r="CC100" s="50">
        <f t="shared" ref="CC100:CC101" si="174">$L100/12</f>
        <v>0</v>
      </c>
      <c r="CD100" s="121">
        <f>IF(AND('CR Khépri Santé'!CC22&gt;0,'CR Khépri Santé'!CC22&gt;38120),'Produits &amp; Charges Khépri Santé'!$K96*38120,0)+IF(AND('CR Khépri Santé'!CC22&gt;0,'CR Khépri Santé'!CC22&lt;38120),'Produits &amp; Charges Khépri Santé'!$K96*'CR Khépri Santé'!CC22,0)</f>
        <v>495.20732142857116</v>
      </c>
      <c r="CE100" s="50">
        <f t="shared" ref="CE100:CE101" si="175">$L100/12</f>
        <v>0</v>
      </c>
      <c r="CF100" s="121">
        <f>IF(AND('CR Khépri Santé'!CE22&gt;0,'CR Khépri Santé'!CE22&gt;38120),'Produits &amp; Charges Khépri Santé'!$K96*38120,0)+IF(AND('CR Khépri Santé'!CE22&gt;0,'CR Khépri Santé'!CE22&lt;38120),'Produits &amp; Charges Khépri Santé'!$K96*'CR Khépri Santé'!CE22,0)</f>
        <v>495.79774999999984</v>
      </c>
      <c r="CG100" s="50">
        <f t="shared" ref="CG100:CG101" si="176">$L100/12</f>
        <v>0</v>
      </c>
    </row>
    <row r="101" spans="1:85" s="24" customFormat="1" ht="22" customHeight="1">
      <c r="A101" s="113"/>
      <c r="B101" s="523" t="s">
        <v>69</v>
      </c>
      <c r="C101" s="216"/>
      <c r="D101" s="216"/>
      <c r="E101" s="132"/>
      <c r="F101" s="134"/>
      <c r="G101" s="121">
        <f>IF('CR Khépri Santé'!F22&gt;38120,'Produits &amp; Charges Khépri Santé'!$G97*('CR Khépri Santé'!F22-38120),0)</f>
        <v>0</v>
      </c>
      <c r="H101" s="50"/>
      <c r="I101" s="121">
        <f>IF('CR Khépri Santé'!H22&gt;38120,'Produits &amp; Charges Khépri Santé'!$G97*('CR Khépri Santé'!H22-38120),0)</f>
        <v>0</v>
      </c>
      <c r="J101" s="50">
        <f>IF('CR Khépri Santé'!I22&gt;38120,'Produits &amp; Charges Khépri Santé'!$G97*('CR Khépri Santé'!I22-38120),0)</f>
        <v>0</v>
      </c>
      <c r="K101" s="121">
        <f>IF('CR Khépri Santé'!J22&gt;38120,'Produits &amp; Charges Khépri Santé'!$G97*('CR Khépri Santé'!J22-38120),0)</f>
        <v>359.90679999999298</v>
      </c>
      <c r="L101" s="50">
        <f>IF('CR Khépri Santé'!K22&gt;38120,'Produits &amp; Charges Khépri Santé'!$G97*('CR Khépri Santé'!K22-38120),0)</f>
        <v>0</v>
      </c>
      <c r="M101" s="135"/>
      <c r="N101" s="121">
        <f>$G101/12</f>
        <v>0</v>
      </c>
      <c r="O101" s="50"/>
      <c r="P101" s="121">
        <f t="shared" si="133"/>
        <v>0</v>
      </c>
      <c r="Q101" s="50"/>
      <c r="R101" s="121">
        <f t="shared" si="134"/>
        <v>0</v>
      </c>
      <c r="S101" s="50"/>
      <c r="T101" s="121">
        <f t="shared" si="135"/>
        <v>0</v>
      </c>
      <c r="U101" s="50"/>
      <c r="V101" s="121">
        <f t="shared" si="136"/>
        <v>0</v>
      </c>
      <c r="W101" s="50"/>
      <c r="X101" s="121">
        <f t="shared" si="137"/>
        <v>0</v>
      </c>
      <c r="Y101" s="50"/>
      <c r="Z101" s="121">
        <f t="shared" si="138"/>
        <v>0</v>
      </c>
      <c r="AA101" s="50"/>
      <c r="AB101" s="121">
        <f t="shared" si="139"/>
        <v>0</v>
      </c>
      <c r="AC101" s="50"/>
      <c r="AD101" s="121">
        <f t="shared" si="140"/>
        <v>0</v>
      </c>
      <c r="AE101" s="50"/>
      <c r="AF101" s="121">
        <f t="shared" si="141"/>
        <v>0</v>
      </c>
      <c r="AG101" s="50"/>
      <c r="AH101" s="121">
        <f t="shared" si="142"/>
        <v>0</v>
      </c>
      <c r="AI101" s="50"/>
      <c r="AJ101" s="121">
        <f t="shared" si="143"/>
        <v>0</v>
      </c>
      <c r="AK101" s="50"/>
      <c r="AL101" s="121">
        <f>$I101/12</f>
        <v>0</v>
      </c>
      <c r="AM101" s="50">
        <f>$J101/12</f>
        <v>0</v>
      </c>
      <c r="AN101" s="121">
        <f t="shared" si="144"/>
        <v>0</v>
      </c>
      <c r="AO101" s="50">
        <f t="shared" si="145"/>
        <v>0</v>
      </c>
      <c r="AP101" s="121">
        <f t="shared" si="146"/>
        <v>0</v>
      </c>
      <c r="AQ101" s="50">
        <f t="shared" si="147"/>
        <v>0</v>
      </c>
      <c r="AR101" s="121">
        <f t="shared" si="148"/>
        <v>0</v>
      </c>
      <c r="AS101" s="50">
        <f t="shared" si="149"/>
        <v>0</v>
      </c>
      <c r="AT101" s="121">
        <f t="shared" si="150"/>
        <v>0</v>
      </c>
      <c r="AU101" s="50">
        <f t="shared" si="151"/>
        <v>0</v>
      </c>
      <c r="AV101" s="121">
        <f t="shared" si="152"/>
        <v>0</v>
      </c>
      <c r="AW101" s="50">
        <f t="shared" si="153"/>
        <v>0</v>
      </c>
      <c r="AX101" s="121">
        <f t="shared" si="154"/>
        <v>0</v>
      </c>
      <c r="AY101" s="50">
        <f t="shared" si="155"/>
        <v>0</v>
      </c>
      <c r="AZ101" s="121">
        <f t="shared" si="156"/>
        <v>0</v>
      </c>
      <c r="BA101" s="50">
        <f t="shared" si="157"/>
        <v>0</v>
      </c>
      <c r="BB101" s="121">
        <f t="shared" si="158"/>
        <v>0</v>
      </c>
      <c r="BC101" s="50">
        <f t="shared" si="159"/>
        <v>0</v>
      </c>
      <c r="BD101" s="121">
        <f t="shared" si="160"/>
        <v>0</v>
      </c>
      <c r="BE101" s="50">
        <f t="shared" si="161"/>
        <v>0</v>
      </c>
      <c r="BF101" s="121">
        <f t="shared" si="162"/>
        <v>0</v>
      </c>
      <c r="BG101" s="50">
        <f t="shared" si="163"/>
        <v>0</v>
      </c>
      <c r="BH101" s="121">
        <f t="shared" si="164"/>
        <v>0</v>
      </c>
      <c r="BI101" s="50">
        <f t="shared" si="165"/>
        <v>0</v>
      </c>
      <c r="BJ101" s="121">
        <f>$K101/12</f>
        <v>29.992233333332749</v>
      </c>
      <c r="BK101" s="50">
        <f>$L101/12</f>
        <v>0</v>
      </c>
      <c r="BL101" s="121">
        <f t="shared" ref="BL101" si="177">$K101/12</f>
        <v>29.992233333332749</v>
      </c>
      <c r="BM101" s="50">
        <f t="shared" si="166"/>
        <v>0</v>
      </c>
      <c r="BN101" s="121">
        <f t="shared" ref="BN101" si="178">$K101/12</f>
        <v>29.992233333332749</v>
      </c>
      <c r="BO101" s="50">
        <f t="shared" si="167"/>
        <v>0</v>
      </c>
      <c r="BP101" s="121">
        <f t="shared" ref="BP101" si="179">$K101/12</f>
        <v>29.992233333332749</v>
      </c>
      <c r="BQ101" s="50">
        <f t="shared" si="168"/>
        <v>0</v>
      </c>
      <c r="BR101" s="121">
        <f t="shared" ref="BR101" si="180">$K101/12</f>
        <v>29.992233333332749</v>
      </c>
      <c r="BS101" s="50">
        <f t="shared" si="169"/>
        <v>0</v>
      </c>
      <c r="BT101" s="121">
        <f t="shared" ref="BT101" si="181">$K101/12</f>
        <v>29.992233333332749</v>
      </c>
      <c r="BU101" s="50">
        <f t="shared" si="170"/>
        <v>0</v>
      </c>
      <c r="BV101" s="121">
        <f t="shared" ref="BV101" si="182">$K101/12</f>
        <v>29.992233333332749</v>
      </c>
      <c r="BW101" s="50">
        <f t="shared" si="171"/>
        <v>0</v>
      </c>
      <c r="BX101" s="121">
        <f t="shared" ref="BX101" si="183">$K101/12</f>
        <v>29.992233333332749</v>
      </c>
      <c r="BY101" s="50">
        <f t="shared" si="172"/>
        <v>0</v>
      </c>
      <c r="BZ101" s="121">
        <f t="shared" ref="BZ101" si="184">$K101/12</f>
        <v>29.992233333332749</v>
      </c>
      <c r="CA101" s="50">
        <f t="shared" si="173"/>
        <v>0</v>
      </c>
      <c r="CB101" s="121">
        <f t="shared" ref="CB101" si="185">$K101/12</f>
        <v>29.992233333332749</v>
      </c>
      <c r="CC101" s="50">
        <f t="shared" si="174"/>
        <v>0</v>
      </c>
      <c r="CD101" s="121">
        <f t="shared" ref="CD101" si="186">$K101/12</f>
        <v>29.992233333332749</v>
      </c>
      <c r="CE101" s="50">
        <f t="shared" si="175"/>
        <v>0</v>
      </c>
      <c r="CF101" s="121">
        <f t="shared" ref="CF101" si="187">$K101/12</f>
        <v>29.992233333332749</v>
      </c>
      <c r="CG101" s="50">
        <f t="shared" si="176"/>
        <v>0</v>
      </c>
    </row>
    <row r="102" spans="1:85" s="24" customFormat="1" ht="22" customHeight="1">
      <c r="A102" s="113"/>
      <c r="B102" s="356" t="s">
        <v>70</v>
      </c>
      <c r="C102" s="524"/>
      <c r="D102" s="524"/>
      <c r="E102" s="525"/>
      <c r="F102" s="526"/>
      <c r="G102" s="121">
        <f t="shared" ref="G102" si="188">N102+P102+R102+T102+V102+X102+Z102+AB102+AD102+AF102+AH102+AJ102</f>
        <v>0</v>
      </c>
      <c r="H102" s="50"/>
      <c r="I102" s="121">
        <f t="shared" ref="I102" si="189">AL102+AN102+AP102+AR102+AT102+AV102+AX102+AZ102+BB102+BD102+BF102+BH102</f>
        <v>0</v>
      </c>
      <c r="J102" s="50">
        <v>0</v>
      </c>
      <c r="K102" s="121">
        <f t="shared" ref="K102" si="190">BJ102+BL102+BN102+BP102+BR102+BT102+BV102+BX102+BZ102+CB102+CD102+CF102</f>
        <v>0</v>
      </c>
      <c r="L102" s="50">
        <v>0</v>
      </c>
      <c r="M102" s="135"/>
      <c r="N102" s="121">
        <f>-$G98/12</f>
        <v>0</v>
      </c>
      <c r="O102" s="50"/>
      <c r="P102" s="121">
        <f t="shared" ref="P102" si="191">-$G98/12</f>
        <v>0</v>
      </c>
      <c r="Q102" s="50"/>
      <c r="R102" s="121">
        <f t="shared" ref="R102" si="192">-$G98/12</f>
        <v>0</v>
      </c>
      <c r="S102" s="50"/>
      <c r="T102" s="121">
        <f t="shared" ref="T102" si="193">-$G98/12</f>
        <v>0</v>
      </c>
      <c r="U102" s="50"/>
      <c r="V102" s="121">
        <f t="shared" ref="V102" si="194">-$G98/12</f>
        <v>0</v>
      </c>
      <c r="W102" s="50"/>
      <c r="X102" s="121">
        <f t="shared" ref="X102" si="195">-$G98/12</f>
        <v>0</v>
      </c>
      <c r="Y102" s="50"/>
      <c r="Z102" s="121">
        <f t="shared" ref="Z102" si="196">-$G98/12</f>
        <v>0</v>
      </c>
      <c r="AA102" s="50"/>
      <c r="AB102" s="121">
        <f t="shared" ref="AB102" si="197">-$G98/12</f>
        <v>0</v>
      </c>
      <c r="AC102" s="50"/>
      <c r="AD102" s="121">
        <f t="shared" ref="AD102" si="198">-$G98/12</f>
        <v>0</v>
      </c>
      <c r="AE102" s="50"/>
      <c r="AF102" s="121">
        <f t="shared" ref="AF102" si="199">-$G98/12</f>
        <v>0</v>
      </c>
      <c r="AG102" s="50"/>
      <c r="AH102" s="121">
        <f t="shared" ref="AH102" si="200">-$G98/12</f>
        <v>0</v>
      </c>
      <c r="AI102" s="50"/>
      <c r="AJ102" s="121">
        <f t="shared" ref="AJ102" si="201">-$G98/12</f>
        <v>0</v>
      </c>
      <c r="AK102" s="50"/>
      <c r="AL102" s="121">
        <f>-$I98/12</f>
        <v>0</v>
      </c>
      <c r="AM102" s="50">
        <f>-$J102/12</f>
        <v>0</v>
      </c>
      <c r="AN102" s="121">
        <f t="shared" ref="AN102" si="202">-$I98/12</f>
        <v>0</v>
      </c>
      <c r="AO102" s="50">
        <f t="shared" ref="AO102" si="203">-$J102/12</f>
        <v>0</v>
      </c>
      <c r="AP102" s="121">
        <f t="shared" ref="AP102" si="204">-$I98/12</f>
        <v>0</v>
      </c>
      <c r="AQ102" s="50">
        <f t="shared" ref="AQ102" si="205">-$J102/12</f>
        <v>0</v>
      </c>
      <c r="AR102" s="121">
        <f t="shared" ref="AR102" si="206">-$I98/12</f>
        <v>0</v>
      </c>
      <c r="AS102" s="50">
        <f t="shared" ref="AS102" si="207">-$J102/12</f>
        <v>0</v>
      </c>
      <c r="AT102" s="121">
        <f t="shared" ref="AT102" si="208">-$I98/12</f>
        <v>0</v>
      </c>
      <c r="AU102" s="50">
        <f t="shared" ref="AU102" si="209">-$J102/12</f>
        <v>0</v>
      </c>
      <c r="AV102" s="121">
        <f t="shared" ref="AV102" si="210">-$I98/12</f>
        <v>0</v>
      </c>
      <c r="AW102" s="50">
        <f t="shared" ref="AW102" si="211">-$J102/12</f>
        <v>0</v>
      </c>
      <c r="AX102" s="121">
        <f t="shared" ref="AX102" si="212">-$I98/12</f>
        <v>0</v>
      </c>
      <c r="AY102" s="50">
        <f t="shared" ref="AY102" si="213">-$J102/12</f>
        <v>0</v>
      </c>
      <c r="AZ102" s="121">
        <f t="shared" ref="AZ102" si="214">-$I98/12</f>
        <v>0</v>
      </c>
      <c r="BA102" s="50">
        <f t="shared" ref="BA102" si="215">-$J102/12</f>
        <v>0</v>
      </c>
      <c r="BB102" s="121">
        <f t="shared" ref="BB102" si="216">-$I98/12</f>
        <v>0</v>
      </c>
      <c r="BC102" s="50">
        <f t="shared" ref="BC102" si="217">-$J102/12</f>
        <v>0</v>
      </c>
      <c r="BD102" s="121">
        <f t="shared" ref="BD102" si="218">-$I98/12</f>
        <v>0</v>
      </c>
      <c r="BE102" s="50">
        <f t="shared" ref="BE102" si="219">-$J102/12</f>
        <v>0</v>
      </c>
      <c r="BF102" s="121">
        <f t="shared" ref="BF102" si="220">-$I98/12</f>
        <v>0</v>
      </c>
      <c r="BG102" s="50">
        <f t="shared" ref="BG102" si="221">-$J102/12</f>
        <v>0</v>
      </c>
      <c r="BH102" s="121">
        <f t="shared" ref="BH102" si="222">-$I98/12</f>
        <v>0</v>
      </c>
      <c r="BI102" s="50">
        <f t="shared" ref="BI102" si="223">-$J102/12</f>
        <v>0</v>
      </c>
      <c r="BJ102" s="121">
        <f>-$K98/12</f>
        <v>0</v>
      </c>
      <c r="BK102" s="50">
        <f>-$L102/12</f>
        <v>0</v>
      </c>
      <c r="BL102" s="121">
        <f t="shared" ref="BL102" si="224">-$K98/12</f>
        <v>0</v>
      </c>
      <c r="BM102" s="50">
        <f t="shared" ref="BM102" si="225">-$L102/12</f>
        <v>0</v>
      </c>
      <c r="BN102" s="121">
        <f t="shared" ref="BN102" si="226">-$K98/12</f>
        <v>0</v>
      </c>
      <c r="BO102" s="50">
        <f t="shared" ref="BO102" si="227">-$L102/12</f>
        <v>0</v>
      </c>
      <c r="BP102" s="121">
        <f t="shared" ref="BP102" si="228">-$K98/12</f>
        <v>0</v>
      </c>
      <c r="BQ102" s="50">
        <f t="shared" ref="BQ102" si="229">-$L102/12</f>
        <v>0</v>
      </c>
      <c r="BR102" s="121">
        <f t="shared" ref="BR102" si="230">-$K98/12</f>
        <v>0</v>
      </c>
      <c r="BS102" s="50">
        <f t="shared" ref="BS102" si="231">-$L102/12</f>
        <v>0</v>
      </c>
      <c r="BT102" s="121">
        <f t="shared" ref="BT102" si="232">-$K98/12</f>
        <v>0</v>
      </c>
      <c r="BU102" s="50">
        <f t="shared" ref="BU102" si="233">-$L102/12</f>
        <v>0</v>
      </c>
      <c r="BV102" s="121">
        <f t="shared" ref="BV102" si="234">-$K98/12</f>
        <v>0</v>
      </c>
      <c r="BW102" s="50">
        <f t="shared" ref="BW102" si="235">-$L102/12</f>
        <v>0</v>
      </c>
      <c r="BX102" s="121">
        <f t="shared" ref="BX102" si="236">-$K98/12</f>
        <v>0</v>
      </c>
      <c r="BY102" s="50">
        <f t="shared" ref="BY102" si="237">-$L102/12</f>
        <v>0</v>
      </c>
      <c r="BZ102" s="121">
        <f t="shared" ref="BZ102" si="238">-$K98/12</f>
        <v>0</v>
      </c>
      <c r="CA102" s="50">
        <f t="shared" ref="CA102" si="239">-$L102/12</f>
        <v>0</v>
      </c>
      <c r="CB102" s="121">
        <f t="shared" ref="CB102" si="240">-$K98/12</f>
        <v>0</v>
      </c>
      <c r="CC102" s="50">
        <f t="shared" ref="CC102" si="241">-$L102/12</f>
        <v>0</v>
      </c>
      <c r="CD102" s="121">
        <f t="shared" ref="CD102" si="242">-$K98/12</f>
        <v>0</v>
      </c>
      <c r="CE102" s="50">
        <f t="shared" ref="CE102" si="243">-$L102/12</f>
        <v>0</v>
      </c>
      <c r="CF102" s="121">
        <f t="shared" ref="CF102" si="244">-$K98/12</f>
        <v>0</v>
      </c>
      <c r="CG102" s="50">
        <f t="shared" ref="CG102" si="245">-$L102/12</f>
        <v>0</v>
      </c>
    </row>
    <row r="103" spans="1:85" s="3" customFormat="1" ht="23" customHeight="1" collapsed="1">
      <c r="A103" s="74"/>
      <c r="B103" s="182" t="s">
        <v>64</v>
      </c>
      <c r="C103" s="233"/>
      <c r="D103" s="208">
        <f>SUM(D100:D102)</f>
        <v>0</v>
      </c>
      <c r="E103" s="180">
        <f t="shared" ref="E103:F103" si="246">SUM(E100:E102)</f>
        <v>0</v>
      </c>
      <c r="F103" s="208">
        <f t="shared" si="246"/>
        <v>0</v>
      </c>
      <c r="G103" s="202">
        <f>N103+P103+R103+T103+V103+X103+Z103+AB103+AD103+AF103+AH103+AJ103</f>
        <v>3582.7542857142848</v>
      </c>
      <c r="H103" s="203">
        <f t="shared" ref="H103" si="247">O103+Q103+S103+U103+W103+Y103+AA103+AC103+AE103+AG103+AI103+AK103</f>
        <v>0</v>
      </c>
      <c r="I103" s="202">
        <f t="shared" ref="I103" si="248">AL103+AN103+AP103+AR103+AT103+AV103+AX103+AZ103+BB103+BD103+BF103+BH103</f>
        <v>3016.5704999999984</v>
      </c>
      <c r="J103" s="203">
        <f t="shared" ref="J103" si="249">AM103+AO103+AQ103+AS103+AU103+AW103+AY103+BA103+BC103+BE103+BG103+BI103</f>
        <v>0</v>
      </c>
      <c r="K103" s="202">
        <f t="shared" ref="K103" si="250">BJ103+BL103+BN103+BP103+BR103+BT103+BV103+BX103+BZ103+CB103+CD103+CF103</f>
        <v>6270.7140142857033</v>
      </c>
      <c r="L103" s="203">
        <f t="shared" ref="L103" si="251">BK103+BM103+BO103+BQ103+BS103+BU103+BW103+BY103+CA103+CC103+CE103+CG103</f>
        <v>0</v>
      </c>
      <c r="M103" s="117"/>
      <c r="N103" s="200">
        <f>SUM(N100:N102)</f>
        <v>298.56285714285713</v>
      </c>
      <c r="O103" s="201">
        <f t="shared" ref="O103:BZ103" si="252">SUM(O100:O102)</f>
        <v>0</v>
      </c>
      <c r="P103" s="200">
        <f t="shared" si="252"/>
        <v>298.56285714285713</v>
      </c>
      <c r="Q103" s="201">
        <f t="shared" si="252"/>
        <v>0</v>
      </c>
      <c r="R103" s="200">
        <f>SUM(R100:R102)</f>
        <v>298.56285714285713</v>
      </c>
      <c r="S103" s="201">
        <f t="shared" si="252"/>
        <v>0</v>
      </c>
      <c r="T103" s="200">
        <f t="shared" si="252"/>
        <v>298.56285714285713</v>
      </c>
      <c r="U103" s="201">
        <f t="shared" si="252"/>
        <v>0</v>
      </c>
      <c r="V103" s="200">
        <f t="shared" si="252"/>
        <v>298.56285714285713</v>
      </c>
      <c r="W103" s="201">
        <f t="shared" si="252"/>
        <v>0</v>
      </c>
      <c r="X103" s="200">
        <f t="shared" si="252"/>
        <v>298.56285714285713</v>
      </c>
      <c r="Y103" s="201">
        <f t="shared" si="252"/>
        <v>0</v>
      </c>
      <c r="Z103" s="200">
        <f t="shared" si="252"/>
        <v>298.56285714285713</v>
      </c>
      <c r="AA103" s="201">
        <f t="shared" si="252"/>
        <v>0</v>
      </c>
      <c r="AB103" s="200">
        <f t="shared" si="252"/>
        <v>298.56285714285713</v>
      </c>
      <c r="AC103" s="201">
        <f>SUM(AC100:AC102)</f>
        <v>0</v>
      </c>
      <c r="AD103" s="200">
        <f t="shared" si="252"/>
        <v>298.56285714285713</v>
      </c>
      <c r="AE103" s="201">
        <f t="shared" si="252"/>
        <v>0</v>
      </c>
      <c r="AF103" s="200">
        <f t="shared" si="252"/>
        <v>298.56285714285713</v>
      </c>
      <c r="AG103" s="201">
        <f t="shared" si="252"/>
        <v>0</v>
      </c>
      <c r="AH103" s="200">
        <f t="shared" si="252"/>
        <v>298.56285714285713</v>
      </c>
      <c r="AI103" s="201">
        <f t="shared" si="252"/>
        <v>0</v>
      </c>
      <c r="AJ103" s="200">
        <f t="shared" si="252"/>
        <v>298.56285714285713</v>
      </c>
      <c r="AK103" s="201">
        <f t="shared" si="252"/>
        <v>0</v>
      </c>
      <c r="AL103" s="200">
        <f t="shared" si="252"/>
        <v>251.38087499999995</v>
      </c>
      <c r="AM103" s="201">
        <f t="shared" si="252"/>
        <v>0</v>
      </c>
      <c r="AN103" s="200">
        <f t="shared" si="252"/>
        <v>251.38087499999995</v>
      </c>
      <c r="AO103" s="201">
        <f t="shared" si="252"/>
        <v>0</v>
      </c>
      <c r="AP103" s="200">
        <f t="shared" si="252"/>
        <v>251.38087499999995</v>
      </c>
      <c r="AQ103" s="201">
        <f t="shared" si="252"/>
        <v>0</v>
      </c>
      <c r="AR103" s="200">
        <f t="shared" si="252"/>
        <v>251.38087499999995</v>
      </c>
      <c r="AS103" s="201">
        <f t="shared" si="252"/>
        <v>0</v>
      </c>
      <c r="AT103" s="200">
        <f t="shared" si="252"/>
        <v>251.38087499999995</v>
      </c>
      <c r="AU103" s="201">
        <f t="shared" si="252"/>
        <v>0</v>
      </c>
      <c r="AV103" s="200">
        <f t="shared" si="252"/>
        <v>251.38087499999995</v>
      </c>
      <c r="AW103" s="201">
        <f t="shared" si="252"/>
        <v>0</v>
      </c>
      <c r="AX103" s="200">
        <f t="shared" si="252"/>
        <v>251.38087499999995</v>
      </c>
      <c r="AY103" s="201">
        <f t="shared" si="252"/>
        <v>0</v>
      </c>
      <c r="AZ103" s="200">
        <f t="shared" si="252"/>
        <v>251.38087499999995</v>
      </c>
      <c r="BA103" s="201">
        <f t="shared" si="252"/>
        <v>0</v>
      </c>
      <c r="BB103" s="200">
        <f t="shared" si="252"/>
        <v>251.38087499999995</v>
      </c>
      <c r="BC103" s="201">
        <f t="shared" si="252"/>
        <v>0</v>
      </c>
      <c r="BD103" s="200">
        <f t="shared" si="252"/>
        <v>251.38087499999995</v>
      </c>
      <c r="BE103" s="201">
        <f t="shared" si="252"/>
        <v>0</v>
      </c>
      <c r="BF103" s="200">
        <f t="shared" si="252"/>
        <v>251.38087499999995</v>
      </c>
      <c r="BG103" s="201">
        <f t="shared" si="252"/>
        <v>0</v>
      </c>
      <c r="BH103" s="200">
        <f t="shared" si="252"/>
        <v>251.38087499999995</v>
      </c>
      <c r="BI103" s="201">
        <f t="shared" si="252"/>
        <v>0</v>
      </c>
      <c r="BJ103" s="200">
        <f t="shared" si="252"/>
        <v>519.34176904761819</v>
      </c>
      <c r="BK103" s="201">
        <f t="shared" si="252"/>
        <v>0</v>
      </c>
      <c r="BL103" s="200">
        <f t="shared" si="252"/>
        <v>519.92469761904681</v>
      </c>
      <c r="BM103" s="201">
        <f t="shared" si="252"/>
        <v>0</v>
      </c>
      <c r="BN103" s="200">
        <f t="shared" si="252"/>
        <v>520.5091261904754</v>
      </c>
      <c r="BO103" s="201">
        <f t="shared" si="252"/>
        <v>0</v>
      </c>
      <c r="BP103" s="200">
        <f t="shared" si="252"/>
        <v>521.09205476190391</v>
      </c>
      <c r="BQ103" s="201">
        <f t="shared" si="252"/>
        <v>0</v>
      </c>
      <c r="BR103" s="200">
        <f t="shared" si="252"/>
        <v>521.6764833333325</v>
      </c>
      <c r="BS103" s="201">
        <f t="shared" si="252"/>
        <v>0</v>
      </c>
      <c r="BT103" s="200">
        <f t="shared" si="252"/>
        <v>522.26241190476105</v>
      </c>
      <c r="BU103" s="201">
        <f t="shared" si="252"/>
        <v>0</v>
      </c>
      <c r="BV103" s="200">
        <f t="shared" si="252"/>
        <v>522.84984047618968</v>
      </c>
      <c r="BW103" s="201">
        <f t="shared" si="252"/>
        <v>0</v>
      </c>
      <c r="BX103" s="200">
        <f t="shared" si="252"/>
        <v>523.43576904761824</v>
      </c>
      <c r="BY103" s="201">
        <f t="shared" si="252"/>
        <v>0</v>
      </c>
      <c r="BZ103" s="200">
        <f t="shared" si="252"/>
        <v>524.02169761904679</v>
      </c>
      <c r="CA103" s="201">
        <f t="shared" ref="CA103:CG103" si="253">SUM(CA100:CA102)</f>
        <v>0</v>
      </c>
      <c r="CB103" s="200">
        <f t="shared" si="253"/>
        <v>524.61062619047539</v>
      </c>
      <c r="CC103" s="201">
        <f t="shared" si="253"/>
        <v>0</v>
      </c>
      <c r="CD103" s="200">
        <f t="shared" si="253"/>
        <v>525.19955476190387</v>
      </c>
      <c r="CE103" s="201">
        <f t="shared" si="253"/>
        <v>0</v>
      </c>
      <c r="CF103" s="200">
        <f t="shared" si="253"/>
        <v>525.78998333333254</v>
      </c>
      <c r="CG103" s="201">
        <f t="shared" si="253"/>
        <v>0</v>
      </c>
    </row>
    <row r="104" spans="1:85" s="52" customFormat="1" ht="23" customHeight="1">
      <c r="A104" s="118"/>
      <c r="B104" s="206" t="s">
        <v>90</v>
      </c>
      <c r="C104" s="54"/>
      <c r="D104" s="55">
        <f>IFERROR(D103/D$10,"-")</f>
        <v>0</v>
      </c>
      <c r="E104" s="55">
        <f t="shared" ref="E104" si="254">IFERROR(E103/E$10,"-")</f>
        <v>0</v>
      </c>
      <c r="F104" s="55">
        <f t="shared" ref="F104" si="255">IFERROR(F103/F$10,"-")</f>
        <v>0</v>
      </c>
      <c r="G104" s="53" t="str">
        <f>IFERROR(G103/#REF!,"-")</f>
        <v>-</v>
      </c>
      <c r="H104" s="178" t="str">
        <f>IFERROR(H103/#REF!,"-")</f>
        <v>-</v>
      </c>
      <c r="I104" s="53" t="str">
        <f>IFERROR(I103/#REF!,"-")</f>
        <v>-</v>
      </c>
      <c r="J104" s="178" t="str">
        <f>IFERROR(J103/#REF!,"-")</f>
        <v>-</v>
      </c>
      <c r="K104" s="53" t="str">
        <f>IFERROR(K103/#REF!,"-")</f>
        <v>-</v>
      </c>
      <c r="L104" s="178" t="str">
        <f>IFERROR(L103/#REF!,"-")</f>
        <v>-</v>
      </c>
      <c r="M104" s="118"/>
      <c r="N104" s="53" t="str">
        <f>IFERROR(N103/#REF!,"-")</f>
        <v>-</v>
      </c>
      <c r="O104" s="178" t="str">
        <f>IFERROR(O103/#REF!,"-")</f>
        <v>-</v>
      </c>
      <c r="P104" s="53" t="str">
        <f>IFERROR(P103/#REF!,"-")</f>
        <v>-</v>
      </c>
      <c r="Q104" s="178" t="str">
        <f>IFERROR(Q103/#REF!,"-")</f>
        <v>-</v>
      </c>
      <c r="R104" s="53" t="str">
        <f>IFERROR(R103/#REF!,"-")</f>
        <v>-</v>
      </c>
      <c r="S104" s="178" t="str">
        <f>IFERROR(S103/#REF!,"-")</f>
        <v>-</v>
      </c>
      <c r="T104" s="53" t="str">
        <f>IFERROR(T103/#REF!,"-")</f>
        <v>-</v>
      </c>
      <c r="U104" s="178" t="str">
        <f>IFERROR(U103/#REF!,"-")</f>
        <v>-</v>
      </c>
      <c r="V104" s="53" t="str">
        <f>IFERROR(V103/#REF!,"-")</f>
        <v>-</v>
      </c>
      <c r="W104" s="178" t="str">
        <f>IFERROR(W103/#REF!,"-")</f>
        <v>-</v>
      </c>
      <c r="X104" s="53" t="str">
        <f>IFERROR(X103/#REF!,"-")</f>
        <v>-</v>
      </c>
      <c r="Y104" s="178" t="str">
        <f>IFERROR(Y103/#REF!,"-")</f>
        <v>-</v>
      </c>
      <c r="Z104" s="53" t="str">
        <f>IFERROR(Z103/#REF!,"-")</f>
        <v>-</v>
      </c>
      <c r="AA104" s="178" t="str">
        <f>IFERROR(AA103/#REF!,"-")</f>
        <v>-</v>
      </c>
      <c r="AB104" s="53" t="str">
        <f>IFERROR(AB103/#REF!,"-")</f>
        <v>-</v>
      </c>
      <c r="AC104" s="178" t="str">
        <f>IFERROR(AC103/#REF!,"-")</f>
        <v>-</v>
      </c>
      <c r="AD104" s="53" t="str">
        <f>IFERROR(AD103/#REF!,"-")</f>
        <v>-</v>
      </c>
      <c r="AE104" s="178" t="str">
        <f>IFERROR(AE103/#REF!,"-")</f>
        <v>-</v>
      </c>
      <c r="AF104" s="53" t="str">
        <f>IFERROR(AF103/#REF!,"-")</f>
        <v>-</v>
      </c>
      <c r="AG104" s="178" t="str">
        <f>IFERROR(AG103/#REF!,"-")</f>
        <v>-</v>
      </c>
      <c r="AH104" s="53" t="str">
        <f>IFERROR(AH103/#REF!,"-")</f>
        <v>-</v>
      </c>
      <c r="AI104" s="178" t="str">
        <f>IFERROR(AI103/#REF!,"-")</f>
        <v>-</v>
      </c>
      <c r="AJ104" s="53" t="str">
        <f>IFERROR(AJ103/#REF!,"-")</f>
        <v>-</v>
      </c>
      <c r="AK104" s="178" t="str">
        <f>IFERROR(AK103/#REF!,"-")</f>
        <v>-</v>
      </c>
      <c r="AL104" s="53" t="str">
        <f>IFERROR(AL103/#REF!,"-")</f>
        <v>-</v>
      </c>
      <c r="AM104" s="178" t="str">
        <f>IFERROR(AM103/#REF!,"-")</f>
        <v>-</v>
      </c>
      <c r="AN104" s="53" t="str">
        <f>IFERROR(AN103/#REF!,"-")</f>
        <v>-</v>
      </c>
      <c r="AO104" s="178" t="str">
        <f>IFERROR(AO103/#REF!,"-")</f>
        <v>-</v>
      </c>
      <c r="AP104" s="53" t="str">
        <f>IFERROR(AP103/#REF!,"-")</f>
        <v>-</v>
      </c>
      <c r="AQ104" s="178" t="str">
        <f>IFERROR(AQ103/#REF!,"-")</f>
        <v>-</v>
      </c>
      <c r="AR104" s="53" t="str">
        <f>IFERROR(AR103/#REF!,"-")</f>
        <v>-</v>
      </c>
      <c r="AS104" s="178" t="str">
        <f>IFERROR(AS103/#REF!,"-")</f>
        <v>-</v>
      </c>
      <c r="AT104" s="53" t="str">
        <f>IFERROR(AT103/#REF!,"-")</f>
        <v>-</v>
      </c>
      <c r="AU104" s="178" t="str">
        <f>IFERROR(AU103/#REF!,"-")</f>
        <v>-</v>
      </c>
      <c r="AV104" s="53" t="str">
        <f>IFERROR(AV103/#REF!,"-")</f>
        <v>-</v>
      </c>
      <c r="AW104" s="178" t="str">
        <f>IFERROR(AW103/#REF!,"-")</f>
        <v>-</v>
      </c>
      <c r="AX104" s="53" t="str">
        <f>IFERROR(AX103/#REF!,"-")</f>
        <v>-</v>
      </c>
      <c r="AY104" s="178" t="str">
        <f>IFERROR(AY103/#REF!,"-")</f>
        <v>-</v>
      </c>
      <c r="AZ104" s="53" t="str">
        <f>IFERROR(AZ103/#REF!,"-")</f>
        <v>-</v>
      </c>
      <c r="BA104" s="178" t="str">
        <f>IFERROR(BA103/#REF!,"-")</f>
        <v>-</v>
      </c>
      <c r="BB104" s="53" t="str">
        <f>IFERROR(BB103/#REF!,"-")</f>
        <v>-</v>
      </c>
      <c r="BC104" s="178" t="str">
        <f>IFERROR(BC103/#REF!,"-")</f>
        <v>-</v>
      </c>
      <c r="BD104" s="53" t="str">
        <f>IFERROR(BD103/#REF!,"-")</f>
        <v>-</v>
      </c>
      <c r="BE104" s="178" t="str">
        <f>IFERROR(BE103/#REF!,"-")</f>
        <v>-</v>
      </c>
      <c r="BF104" s="53" t="str">
        <f>IFERROR(BF103/#REF!,"-")</f>
        <v>-</v>
      </c>
      <c r="BG104" s="178" t="str">
        <f>IFERROR(BG103/#REF!,"-")</f>
        <v>-</v>
      </c>
      <c r="BH104" s="53" t="str">
        <f>IFERROR(BH103/#REF!,"-")</f>
        <v>-</v>
      </c>
      <c r="BI104" s="178" t="str">
        <f>IFERROR(BI103/#REF!,"-")</f>
        <v>-</v>
      </c>
      <c r="BJ104" s="53" t="str">
        <f>IFERROR(BJ103/#REF!,"-")</f>
        <v>-</v>
      </c>
      <c r="BK104" s="178" t="str">
        <f>IFERROR(BK103/#REF!,"-")</f>
        <v>-</v>
      </c>
      <c r="BL104" s="53" t="str">
        <f>IFERROR(BL103/#REF!,"-")</f>
        <v>-</v>
      </c>
      <c r="BM104" s="178" t="str">
        <f>IFERROR(BM103/#REF!,"-")</f>
        <v>-</v>
      </c>
      <c r="BN104" s="53" t="str">
        <f>IFERROR(BN103/#REF!,"-")</f>
        <v>-</v>
      </c>
      <c r="BO104" s="178" t="str">
        <f>IFERROR(BO103/#REF!,"-")</f>
        <v>-</v>
      </c>
      <c r="BP104" s="53" t="str">
        <f>IFERROR(BP103/#REF!,"-")</f>
        <v>-</v>
      </c>
      <c r="BQ104" s="178" t="str">
        <f>IFERROR(BQ103/#REF!,"-")</f>
        <v>-</v>
      </c>
      <c r="BR104" s="53" t="str">
        <f>IFERROR(BR103/#REF!,"-")</f>
        <v>-</v>
      </c>
      <c r="BS104" s="178" t="str">
        <f>IFERROR(BS103/#REF!,"-")</f>
        <v>-</v>
      </c>
      <c r="BT104" s="53" t="str">
        <f>IFERROR(BT103/#REF!,"-")</f>
        <v>-</v>
      </c>
      <c r="BU104" s="178" t="str">
        <f>IFERROR(BU103/#REF!,"-")</f>
        <v>-</v>
      </c>
      <c r="BV104" s="53" t="str">
        <f>IFERROR(BV103/#REF!,"-")</f>
        <v>-</v>
      </c>
      <c r="BW104" s="178" t="str">
        <f>IFERROR(BW103/#REF!,"-")</f>
        <v>-</v>
      </c>
      <c r="BX104" s="53" t="str">
        <f>IFERROR(BX103/#REF!,"-")</f>
        <v>-</v>
      </c>
      <c r="BY104" s="178" t="str">
        <f>IFERROR(BY103/#REF!,"-")</f>
        <v>-</v>
      </c>
      <c r="BZ104" s="53" t="str">
        <f>IFERROR(BZ103/#REF!,"-")</f>
        <v>-</v>
      </c>
      <c r="CA104" s="178" t="str">
        <f>IFERROR(CA103/#REF!,"-")</f>
        <v>-</v>
      </c>
      <c r="CB104" s="53" t="str">
        <f>IFERROR(CB103/#REF!,"-")</f>
        <v>-</v>
      </c>
      <c r="CC104" s="178" t="str">
        <f>IFERROR(CC103/#REF!,"-")</f>
        <v>-</v>
      </c>
      <c r="CD104" s="53" t="str">
        <f>IFERROR(CD103/#REF!,"-")</f>
        <v>-</v>
      </c>
      <c r="CE104" s="178" t="str">
        <f>IFERROR(CE103/#REF!,"-")</f>
        <v>-</v>
      </c>
      <c r="CF104" s="53" t="str">
        <f>IFERROR(CF103/#REF!,"-")</f>
        <v>-</v>
      </c>
      <c r="CG104" s="178" t="str">
        <f>IFERROR(CG103/#REF!,"-")</f>
        <v>-</v>
      </c>
    </row>
    <row r="105" spans="1:85" s="52" customFormat="1" ht="23" customHeight="1">
      <c r="A105" s="118"/>
      <c r="B105" s="123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12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</row>
    <row r="106" spans="1:85" ht="24" thickBot="1"/>
    <row r="107" spans="1:85" s="3" customFormat="1" ht="25" customHeight="1" thickTop="1">
      <c r="A107" s="14" t="s">
        <v>54</v>
      </c>
      <c r="B107" s="175" t="s">
        <v>13</v>
      </c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5"/>
      <c r="BD107" s="175"/>
      <c r="BE107" s="175"/>
      <c r="BF107" s="175"/>
      <c r="BG107" s="175"/>
      <c r="BH107" s="175"/>
      <c r="BI107" s="175"/>
      <c r="BJ107" s="175"/>
      <c r="BK107" s="175"/>
      <c r="BL107" s="175"/>
      <c r="BM107" s="175"/>
      <c r="BN107" s="175"/>
      <c r="BO107" s="175"/>
      <c r="BP107" s="175"/>
      <c r="BQ107" s="175"/>
      <c r="BR107" s="175"/>
      <c r="BS107" s="175"/>
      <c r="BT107" s="175"/>
      <c r="BU107" s="175"/>
      <c r="BV107" s="175"/>
      <c r="BW107" s="175"/>
      <c r="BX107" s="175"/>
      <c r="BY107" s="175"/>
      <c r="BZ107" s="175"/>
      <c r="CA107" s="175"/>
      <c r="CB107" s="175"/>
      <c r="CC107" s="175"/>
      <c r="CD107" s="175"/>
      <c r="CE107" s="175"/>
      <c r="CF107" s="175"/>
      <c r="CG107" s="175"/>
    </row>
    <row r="108" spans="1:85" s="3" customFormat="1" ht="23" customHeight="1">
      <c r="A108" s="6"/>
      <c r="B108" s="4"/>
      <c r="C108" s="27"/>
      <c r="D108" s="27"/>
      <c r="E108" s="27"/>
      <c r="F108" s="27"/>
      <c r="G108" s="177"/>
      <c r="H108" s="177"/>
      <c r="I108" s="177"/>
      <c r="J108" s="177"/>
      <c r="K108" s="177"/>
      <c r="L108" s="177"/>
      <c r="M108" s="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  <c r="BD108" s="179"/>
      <c r="BE108" s="179"/>
      <c r="BF108" s="179"/>
      <c r="BG108" s="179"/>
      <c r="BH108" s="179"/>
      <c r="BI108" s="179"/>
      <c r="BJ108" s="179"/>
      <c r="BK108" s="179"/>
      <c r="BL108" s="179"/>
      <c r="BM108" s="179"/>
      <c r="BN108" s="179"/>
      <c r="BO108" s="179"/>
      <c r="BP108" s="179"/>
      <c r="BQ108" s="179"/>
      <c r="BR108" s="179"/>
      <c r="BS108" s="179"/>
      <c r="BT108" s="179"/>
      <c r="BU108" s="179"/>
      <c r="BV108" s="179"/>
      <c r="BW108" s="179"/>
      <c r="BX108" s="179"/>
      <c r="BY108" s="179"/>
      <c r="BZ108" s="179"/>
      <c r="CA108" s="179"/>
      <c r="CB108" s="179"/>
      <c r="CC108" s="179"/>
      <c r="CD108" s="179"/>
      <c r="CE108" s="179"/>
      <c r="CF108" s="179"/>
      <c r="CG108" s="179"/>
    </row>
    <row r="109" spans="1:85" s="3" customFormat="1" ht="23" customHeight="1" thickBot="1">
      <c r="A109" s="1"/>
      <c r="B109" s="11" t="s">
        <v>14</v>
      </c>
      <c r="C109" s="11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</row>
    <row r="110" spans="1:85" s="3" customFormat="1" ht="23" customHeight="1">
      <c r="A110" s="74"/>
      <c r="B110" s="74" t="s">
        <v>86</v>
      </c>
      <c r="C110" s="113"/>
      <c r="D110" s="161"/>
      <c r="E110" s="161"/>
      <c r="F110" s="161"/>
      <c r="G110" s="197">
        <v>25000</v>
      </c>
      <c r="H110" s="68"/>
      <c r="I110" s="197"/>
      <c r="J110" s="68"/>
      <c r="K110" s="197"/>
      <c r="L110" s="68"/>
      <c r="M110" s="74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</row>
    <row r="111" spans="1:85" s="3" customFormat="1" ht="23" customHeight="1">
      <c r="A111" s="74"/>
      <c r="B111" s="74" t="s">
        <v>87</v>
      </c>
      <c r="C111" s="113"/>
      <c r="D111" s="113"/>
      <c r="E111" s="113"/>
      <c r="F111" s="113"/>
      <c r="G111" s="197">
        <v>75000</v>
      </c>
      <c r="H111" s="68"/>
      <c r="I111" s="197"/>
      <c r="J111" s="68"/>
      <c r="K111" s="197"/>
      <c r="L111" s="68"/>
      <c r="M111" s="74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</row>
    <row r="112" spans="1:85" s="3" customFormat="1" ht="23" customHeight="1">
      <c r="A112" s="6"/>
      <c r="B112" s="4"/>
      <c r="C112" s="27"/>
      <c r="D112" s="27"/>
      <c r="E112" s="27"/>
      <c r="F112" s="27"/>
      <c r="G112" s="177"/>
      <c r="H112" s="177"/>
      <c r="I112" s="177"/>
      <c r="J112" s="177"/>
      <c r="K112" s="177"/>
      <c r="L112" s="177"/>
      <c r="M112" s="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79"/>
      <c r="AD112" s="179"/>
      <c r="AE112" s="179"/>
      <c r="AF112" s="179"/>
      <c r="AG112" s="179"/>
      <c r="AH112" s="179"/>
      <c r="AI112" s="179"/>
      <c r="AJ112" s="179"/>
      <c r="AK112" s="179"/>
      <c r="AL112" s="179"/>
      <c r="AM112" s="179"/>
      <c r="AN112" s="179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179"/>
      <c r="BC112" s="179"/>
      <c r="BD112" s="179"/>
      <c r="BE112" s="179"/>
      <c r="BF112" s="179"/>
      <c r="BG112" s="179"/>
      <c r="BH112" s="179"/>
      <c r="BI112" s="179"/>
      <c r="BJ112" s="179"/>
      <c r="BK112" s="179"/>
      <c r="BL112" s="179"/>
      <c r="BM112" s="179"/>
      <c r="BN112" s="179"/>
      <c r="BO112" s="179"/>
      <c r="BP112" s="179"/>
      <c r="BQ112" s="179"/>
      <c r="BR112" s="179"/>
      <c r="BS112" s="179"/>
      <c r="BT112" s="179"/>
      <c r="BU112" s="179"/>
      <c r="BV112" s="179"/>
      <c r="BW112" s="179"/>
      <c r="BX112" s="179"/>
      <c r="BY112" s="179"/>
      <c r="BZ112" s="179"/>
      <c r="CA112" s="179"/>
      <c r="CB112" s="179"/>
      <c r="CC112" s="179"/>
      <c r="CD112" s="179"/>
      <c r="CE112" s="179"/>
      <c r="CF112" s="179"/>
      <c r="CG112" s="179"/>
    </row>
    <row r="113" spans="1:97" s="3" customFormat="1" ht="25" customHeight="1">
      <c r="A113" s="1"/>
      <c r="B113" s="349" t="str">
        <f>B110</f>
        <v>Site Web</v>
      </c>
      <c r="C113" s="512"/>
      <c r="D113" s="514"/>
      <c r="E113" s="515"/>
      <c r="F113" s="516"/>
      <c r="G113" s="517">
        <f t="shared" ref="G113:H115" si="256">N113+P113+R113+T113+V113+X113+Z113+AB113+AD113+AF113+AH113+AJ113</f>
        <v>25000</v>
      </c>
      <c r="H113" s="504">
        <f t="shared" si="256"/>
        <v>0</v>
      </c>
      <c r="I113" s="404">
        <f t="shared" ref="I113:J115" si="257">AL113+AN113+AP113+AR113+AT113+AV113+AX113+AZ113+BB113+BD113+BF113+BH113</f>
        <v>0</v>
      </c>
      <c r="J113" s="504">
        <f t="shared" si="257"/>
        <v>0</v>
      </c>
      <c r="K113" s="404">
        <f t="shared" ref="K113:L115" si="258">BJ113+BL113+BN113+BP113+BR113+BT113+BV113+BX113+BZ113+CB113+CD113+CF113</f>
        <v>0</v>
      </c>
      <c r="L113" s="503">
        <f t="shared" si="258"/>
        <v>0</v>
      </c>
      <c r="M113" s="119"/>
      <c r="N113" s="404">
        <v>0</v>
      </c>
      <c r="O113" s="503"/>
      <c r="P113" s="404">
        <v>0</v>
      </c>
      <c r="Q113" s="503"/>
      <c r="R113" s="404">
        <v>0</v>
      </c>
      <c r="S113" s="503"/>
      <c r="T113" s="404">
        <v>0</v>
      </c>
      <c r="U113" s="503"/>
      <c r="V113" s="404">
        <v>0</v>
      </c>
      <c r="W113" s="503"/>
      <c r="X113" s="404">
        <v>0</v>
      </c>
      <c r="Y113" s="503"/>
      <c r="Z113" s="404">
        <v>0</v>
      </c>
      <c r="AA113" s="503"/>
      <c r="AB113" s="404">
        <f>G110</f>
        <v>25000</v>
      </c>
      <c r="AC113" s="503"/>
      <c r="AD113" s="404">
        <v>0</v>
      </c>
      <c r="AE113" s="503"/>
      <c r="AF113" s="404">
        <v>0</v>
      </c>
      <c r="AG113" s="503"/>
      <c r="AH113" s="404">
        <v>0</v>
      </c>
      <c r="AI113" s="503"/>
      <c r="AJ113" s="404">
        <v>0</v>
      </c>
      <c r="AK113" s="503"/>
      <c r="AL113" s="404">
        <f>$I110/12</f>
        <v>0</v>
      </c>
      <c r="AM113" s="503"/>
      <c r="AN113" s="404">
        <f>$I110/12</f>
        <v>0</v>
      </c>
      <c r="AO113" s="503"/>
      <c r="AP113" s="404">
        <f>$I110/12</f>
        <v>0</v>
      </c>
      <c r="AQ113" s="503"/>
      <c r="AR113" s="404">
        <f>$I110/12</f>
        <v>0</v>
      </c>
      <c r="AS113" s="503"/>
      <c r="AT113" s="404">
        <f>$I110/12</f>
        <v>0</v>
      </c>
      <c r="AU113" s="503"/>
      <c r="AV113" s="404">
        <f>$I110/12</f>
        <v>0</v>
      </c>
      <c r="AW113" s="503"/>
      <c r="AX113" s="404">
        <f>$I110/12</f>
        <v>0</v>
      </c>
      <c r="AY113" s="503"/>
      <c r="AZ113" s="404">
        <f>$I110/12</f>
        <v>0</v>
      </c>
      <c r="BA113" s="503"/>
      <c r="BB113" s="404">
        <f>$I110/12</f>
        <v>0</v>
      </c>
      <c r="BC113" s="503"/>
      <c r="BD113" s="404">
        <f>$I110/12</f>
        <v>0</v>
      </c>
      <c r="BE113" s="503"/>
      <c r="BF113" s="404">
        <f>$I110/12</f>
        <v>0</v>
      </c>
      <c r="BG113" s="503"/>
      <c r="BH113" s="404">
        <f>$I110/12</f>
        <v>0</v>
      </c>
      <c r="BI113" s="503"/>
      <c r="BJ113" s="404">
        <f>$K110/12</f>
        <v>0</v>
      </c>
      <c r="BK113" s="503"/>
      <c r="BL113" s="404">
        <f>$K110/12</f>
        <v>0</v>
      </c>
      <c r="BM113" s="503"/>
      <c r="BN113" s="404">
        <f>$K110/12</f>
        <v>0</v>
      </c>
      <c r="BO113" s="503"/>
      <c r="BP113" s="404">
        <f>$K110/12</f>
        <v>0</v>
      </c>
      <c r="BQ113" s="503"/>
      <c r="BR113" s="404">
        <f>$K110/12</f>
        <v>0</v>
      </c>
      <c r="BS113" s="503"/>
      <c r="BT113" s="404">
        <f>$K110/12</f>
        <v>0</v>
      </c>
      <c r="BU113" s="503"/>
      <c r="BV113" s="404">
        <f>$K110/12</f>
        <v>0</v>
      </c>
      <c r="BW113" s="503"/>
      <c r="BX113" s="404">
        <f>$K110/12</f>
        <v>0</v>
      </c>
      <c r="BY113" s="503"/>
      <c r="BZ113" s="404">
        <f>$K110/12</f>
        <v>0</v>
      </c>
      <c r="CA113" s="503"/>
      <c r="CB113" s="404">
        <f>$K110/12</f>
        <v>0</v>
      </c>
      <c r="CC113" s="503"/>
      <c r="CD113" s="404">
        <f>$K110/12</f>
        <v>0</v>
      </c>
      <c r="CE113" s="503"/>
      <c r="CF113" s="404">
        <f>$K110/12</f>
        <v>0</v>
      </c>
      <c r="CG113" s="503"/>
    </row>
    <row r="114" spans="1:97" s="3" customFormat="1" ht="25" customHeight="1">
      <c r="A114" s="1"/>
      <c r="B114" s="352" t="str">
        <f>B111</f>
        <v>Visiapy Téléconsultation</v>
      </c>
      <c r="C114" s="513"/>
      <c r="D114" s="518"/>
      <c r="E114" s="139"/>
      <c r="F114" s="138"/>
      <c r="G114" s="189">
        <f t="shared" si="256"/>
        <v>75000</v>
      </c>
      <c r="H114" s="28">
        <f t="shared" si="256"/>
        <v>0</v>
      </c>
      <c r="I114" s="121">
        <f t="shared" si="257"/>
        <v>0</v>
      </c>
      <c r="J114" s="28">
        <f t="shared" si="257"/>
        <v>0</v>
      </c>
      <c r="K114" s="121">
        <f t="shared" si="258"/>
        <v>0</v>
      </c>
      <c r="L114" s="50">
        <f t="shared" si="258"/>
        <v>0</v>
      </c>
      <c r="M114" s="119"/>
      <c r="N114" s="121">
        <v>0</v>
      </c>
      <c r="O114" s="50"/>
      <c r="P114" s="121">
        <v>0</v>
      </c>
      <c r="Q114" s="50"/>
      <c r="R114" s="121">
        <v>0</v>
      </c>
      <c r="S114" s="50"/>
      <c r="T114" s="121">
        <v>0</v>
      </c>
      <c r="U114" s="50"/>
      <c r="V114" s="121">
        <v>0</v>
      </c>
      <c r="W114" s="50"/>
      <c r="X114" s="121">
        <v>0</v>
      </c>
      <c r="Y114" s="50"/>
      <c r="Z114" s="121">
        <v>0</v>
      </c>
      <c r="AA114" s="50"/>
      <c r="AB114" s="121">
        <f>G111</f>
        <v>75000</v>
      </c>
      <c r="AC114" s="50"/>
      <c r="AD114" s="121">
        <v>0</v>
      </c>
      <c r="AE114" s="50"/>
      <c r="AF114" s="121">
        <v>0</v>
      </c>
      <c r="AG114" s="50"/>
      <c r="AH114" s="121">
        <v>0</v>
      </c>
      <c r="AI114" s="50"/>
      <c r="AJ114" s="121">
        <v>0</v>
      </c>
      <c r="AK114" s="50"/>
      <c r="AL114" s="121">
        <f>$I111/12</f>
        <v>0</v>
      </c>
      <c r="AM114" s="50"/>
      <c r="AN114" s="121">
        <f>$I111/12</f>
        <v>0</v>
      </c>
      <c r="AO114" s="50"/>
      <c r="AP114" s="121">
        <f>$I111/12</f>
        <v>0</v>
      </c>
      <c r="AQ114" s="50"/>
      <c r="AR114" s="121">
        <f>$I111/12</f>
        <v>0</v>
      </c>
      <c r="AS114" s="50"/>
      <c r="AT114" s="121">
        <f>$I111/12</f>
        <v>0</v>
      </c>
      <c r="AU114" s="50"/>
      <c r="AV114" s="121">
        <f>$I111/12</f>
        <v>0</v>
      </c>
      <c r="AW114" s="50"/>
      <c r="AX114" s="121">
        <f>$I111/12</f>
        <v>0</v>
      </c>
      <c r="AY114" s="50"/>
      <c r="AZ114" s="121">
        <f>$I111/12</f>
        <v>0</v>
      </c>
      <c r="BA114" s="50"/>
      <c r="BB114" s="121">
        <f>$I111/12</f>
        <v>0</v>
      </c>
      <c r="BC114" s="50"/>
      <c r="BD114" s="121">
        <f>$I111/12</f>
        <v>0</v>
      </c>
      <c r="BE114" s="50"/>
      <c r="BF114" s="121">
        <f>$I111/12</f>
        <v>0</v>
      </c>
      <c r="BG114" s="50"/>
      <c r="BH114" s="121">
        <f>$I111/12</f>
        <v>0</v>
      </c>
      <c r="BI114" s="50"/>
      <c r="BJ114" s="121">
        <f>$K111/12</f>
        <v>0</v>
      </c>
      <c r="BK114" s="50"/>
      <c r="BL114" s="121">
        <f>$K111/12</f>
        <v>0</v>
      </c>
      <c r="BM114" s="50"/>
      <c r="BN114" s="121">
        <f>$K111/12</f>
        <v>0</v>
      </c>
      <c r="BO114" s="50"/>
      <c r="BP114" s="121">
        <f>$K111/12</f>
        <v>0</v>
      </c>
      <c r="BQ114" s="50"/>
      <c r="BR114" s="121">
        <f>$K111/12</f>
        <v>0</v>
      </c>
      <c r="BS114" s="50"/>
      <c r="BT114" s="121">
        <f>$K111/12</f>
        <v>0</v>
      </c>
      <c r="BU114" s="50"/>
      <c r="BV114" s="121">
        <f>$K111/12</f>
        <v>0</v>
      </c>
      <c r="BW114" s="50"/>
      <c r="BX114" s="121">
        <f>$K111/12</f>
        <v>0</v>
      </c>
      <c r="BY114" s="50"/>
      <c r="BZ114" s="121">
        <f>$K111/12</f>
        <v>0</v>
      </c>
      <c r="CA114" s="50"/>
      <c r="CB114" s="121">
        <f>$K111/12</f>
        <v>0</v>
      </c>
      <c r="CC114" s="50"/>
      <c r="CD114" s="121">
        <f>$K111/12</f>
        <v>0</v>
      </c>
      <c r="CE114" s="50"/>
      <c r="CF114" s="121">
        <v>0</v>
      </c>
      <c r="CG114" s="50"/>
    </row>
    <row r="115" spans="1:97" s="3" customFormat="1" ht="23" customHeight="1" collapsed="1">
      <c r="A115" s="74"/>
      <c r="B115" s="182" t="s">
        <v>32</v>
      </c>
      <c r="C115" s="233"/>
      <c r="D115" s="497"/>
      <c r="E115" s="498"/>
      <c r="F115" s="497"/>
      <c r="G115" s="202">
        <f>N115+P115+R115+T115+V115+X115+Z115+AB115+AD115+AF115+AH115+AJ115</f>
        <v>100000</v>
      </c>
      <c r="H115" s="203">
        <f t="shared" si="256"/>
        <v>0</v>
      </c>
      <c r="I115" s="202">
        <f t="shared" si="257"/>
        <v>0</v>
      </c>
      <c r="J115" s="203">
        <f t="shared" si="257"/>
        <v>0</v>
      </c>
      <c r="K115" s="202">
        <f t="shared" si="258"/>
        <v>0</v>
      </c>
      <c r="L115" s="203">
        <f t="shared" si="258"/>
        <v>0</v>
      </c>
      <c r="M115" s="117"/>
      <c r="N115" s="200">
        <f t="shared" ref="N115:AS115" si="259">SUM(N113:N114)</f>
        <v>0</v>
      </c>
      <c r="O115" s="201">
        <f t="shared" si="259"/>
        <v>0</v>
      </c>
      <c r="P115" s="200">
        <f t="shared" si="259"/>
        <v>0</v>
      </c>
      <c r="Q115" s="201">
        <f t="shared" si="259"/>
        <v>0</v>
      </c>
      <c r="R115" s="200">
        <f t="shared" si="259"/>
        <v>0</v>
      </c>
      <c r="S115" s="201">
        <f t="shared" si="259"/>
        <v>0</v>
      </c>
      <c r="T115" s="200">
        <f t="shared" si="259"/>
        <v>0</v>
      </c>
      <c r="U115" s="201">
        <f t="shared" si="259"/>
        <v>0</v>
      </c>
      <c r="V115" s="200">
        <f t="shared" si="259"/>
        <v>0</v>
      </c>
      <c r="W115" s="201">
        <f t="shared" si="259"/>
        <v>0</v>
      </c>
      <c r="X115" s="200">
        <f t="shared" si="259"/>
        <v>0</v>
      </c>
      <c r="Y115" s="201">
        <f t="shared" si="259"/>
        <v>0</v>
      </c>
      <c r="Z115" s="200">
        <f t="shared" si="259"/>
        <v>0</v>
      </c>
      <c r="AA115" s="201">
        <f t="shared" si="259"/>
        <v>0</v>
      </c>
      <c r="AB115" s="200">
        <f t="shared" si="259"/>
        <v>100000</v>
      </c>
      <c r="AC115" s="201">
        <f t="shared" si="259"/>
        <v>0</v>
      </c>
      <c r="AD115" s="200">
        <f t="shared" si="259"/>
        <v>0</v>
      </c>
      <c r="AE115" s="201">
        <f t="shared" si="259"/>
        <v>0</v>
      </c>
      <c r="AF115" s="200">
        <f t="shared" si="259"/>
        <v>0</v>
      </c>
      <c r="AG115" s="201">
        <f t="shared" si="259"/>
        <v>0</v>
      </c>
      <c r="AH115" s="200">
        <f t="shared" si="259"/>
        <v>0</v>
      </c>
      <c r="AI115" s="201">
        <f t="shared" si="259"/>
        <v>0</v>
      </c>
      <c r="AJ115" s="200">
        <f t="shared" si="259"/>
        <v>0</v>
      </c>
      <c r="AK115" s="201">
        <f t="shared" si="259"/>
        <v>0</v>
      </c>
      <c r="AL115" s="200">
        <f t="shared" si="259"/>
        <v>0</v>
      </c>
      <c r="AM115" s="201">
        <f t="shared" si="259"/>
        <v>0</v>
      </c>
      <c r="AN115" s="200">
        <f t="shared" si="259"/>
        <v>0</v>
      </c>
      <c r="AO115" s="201">
        <f t="shared" si="259"/>
        <v>0</v>
      </c>
      <c r="AP115" s="200">
        <f t="shared" si="259"/>
        <v>0</v>
      </c>
      <c r="AQ115" s="201">
        <f t="shared" si="259"/>
        <v>0</v>
      </c>
      <c r="AR115" s="200">
        <f t="shared" si="259"/>
        <v>0</v>
      </c>
      <c r="AS115" s="201">
        <f t="shared" si="259"/>
        <v>0</v>
      </c>
      <c r="AT115" s="200">
        <f t="shared" ref="AT115:BY115" si="260">SUM(AT113:AT114)</f>
        <v>0</v>
      </c>
      <c r="AU115" s="201">
        <f t="shared" si="260"/>
        <v>0</v>
      </c>
      <c r="AV115" s="200">
        <f t="shared" si="260"/>
        <v>0</v>
      </c>
      <c r="AW115" s="201">
        <f t="shared" si="260"/>
        <v>0</v>
      </c>
      <c r="AX115" s="200">
        <f t="shared" si="260"/>
        <v>0</v>
      </c>
      <c r="AY115" s="201">
        <f t="shared" si="260"/>
        <v>0</v>
      </c>
      <c r="AZ115" s="200">
        <f t="shared" si="260"/>
        <v>0</v>
      </c>
      <c r="BA115" s="201">
        <f t="shared" si="260"/>
        <v>0</v>
      </c>
      <c r="BB115" s="200">
        <f t="shared" si="260"/>
        <v>0</v>
      </c>
      <c r="BC115" s="201">
        <f t="shared" si="260"/>
        <v>0</v>
      </c>
      <c r="BD115" s="200">
        <f t="shared" si="260"/>
        <v>0</v>
      </c>
      <c r="BE115" s="201">
        <f t="shared" si="260"/>
        <v>0</v>
      </c>
      <c r="BF115" s="200">
        <f t="shared" si="260"/>
        <v>0</v>
      </c>
      <c r="BG115" s="201">
        <f t="shared" si="260"/>
        <v>0</v>
      </c>
      <c r="BH115" s="200">
        <f t="shared" si="260"/>
        <v>0</v>
      </c>
      <c r="BI115" s="201">
        <f t="shared" si="260"/>
        <v>0</v>
      </c>
      <c r="BJ115" s="200">
        <f t="shared" si="260"/>
        <v>0</v>
      </c>
      <c r="BK115" s="201">
        <f t="shared" si="260"/>
        <v>0</v>
      </c>
      <c r="BL115" s="200">
        <f t="shared" si="260"/>
        <v>0</v>
      </c>
      <c r="BM115" s="201">
        <f t="shared" si="260"/>
        <v>0</v>
      </c>
      <c r="BN115" s="200">
        <f t="shared" si="260"/>
        <v>0</v>
      </c>
      <c r="BO115" s="201">
        <f t="shared" si="260"/>
        <v>0</v>
      </c>
      <c r="BP115" s="200">
        <f t="shared" si="260"/>
        <v>0</v>
      </c>
      <c r="BQ115" s="201">
        <f t="shared" si="260"/>
        <v>0</v>
      </c>
      <c r="BR115" s="200">
        <f t="shared" si="260"/>
        <v>0</v>
      </c>
      <c r="BS115" s="201">
        <f t="shared" si="260"/>
        <v>0</v>
      </c>
      <c r="BT115" s="200">
        <f t="shared" si="260"/>
        <v>0</v>
      </c>
      <c r="BU115" s="201">
        <f t="shared" si="260"/>
        <v>0</v>
      </c>
      <c r="BV115" s="200">
        <f t="shared" si="260"/>
        <v>0</v>
      </c>
      <c r="BW115" s="201">
        <f t="shared" si="260"/>
        <v>0</v>
      </c>
      <c r="BX115" s="200">
        <f t="shared" si="260"/>
        <v>0</v>
      </c>
      <c r="BY115" s="201">
        <f t="shared" si="260"/>
        <v>0</v>
      </c>
      <c r="BZ115" s="200">
        <f t="shared" ref="BZ115:CG115" si="261">SUM(BZ113:BZ114)</f>
        <v>0</v>
      </c>
      <c r="CA115" s="201">
        <f t="shared" si="261"/>
        <v>0</v>
      </c>
      <c r="CB115" s="200">
        <f t="shared" si="261"/>
        <v>0</v>
      </c>
      <c r="CC115" s="201">
        <f t="shared" si="261"/>
        <v>0</v>
      </c>
      <c r="CD115" s="200">
        <f t="shared" si="261"/>
        <v>0</v>
      </c>
      <c r="CE115" s="201">
        <f t="shared" si="261"/>
        <v>0</v>
      </c>
      <c r="CF115" s="200">
        <f t="shared" si="261"/>
        <v>0</v>
      </c>
      <c r="CG115" s="201">
        <f t="shared" si="261"/>
        <v>0</v>
      </c>
    </row>
    <row r="116" spans="1:97" s="52" customFormat="1" ht="23" customHeight="1">
      <c r="A116" s="118"/>
      <c r="B116" s="206" t="s">
        <v>90</v>
      </c>
      <c r="C116" s="54"/>
      <c r="D116" s="55">
        <f>IFERROR(D115/'Produits &amp; Charges Khépri Santé'!D$10,"-")</f>
        <v>0</v>
      </c>
      <c r="E116" s="55">
        <f>IFERROR(E115/'Produits &amp; Charges Khépri Santé'!E$10,"-")</f>
        <v>0</v>
      </c>
      <c r="F116" s="55">
        <f>IFERROR(F115/'Produits &amp; Charges Khépri Santé'!F$10,"-")</f>
        <v>0</v>
      </c>
      <c r="G116" s="53" t="str">
        <f>IFERROR(G115/#REF!,"-")</f>
        <v>-</v>
      </c>
      <c r="H116" s="178" t="str">
        <f>IFERROR(H115/#REF!,"-")</f>
        <v>-</v>
      </c>
      <c r="I116" s="53" t="str">
        <f>IFERROR(I115/#REF!,"-")</f>
        <v>-</v>
      </c>
      <c r="J116" s="178" t="str">
        <f>IFERROR(J115/#REF!,"-")</f>
        <v>-</v>
      </c>
      <c r="K116" s="53" t="str">
        <f>IFERROR(K115/#REF!,"-")</f>
        <v>-</v>
      </c>
      <c r="L116" s="178" t="str">
        <f>IFERROR(L115/#REF!,"-")</f>
        <v>-</v>
      </c>
      <c r="M116" s="118"/>
      <c r="N116" s="53" t="str">
        <f>IFERROR(N115/#REF!,"-")</f>
        <v>-</v>
      </c>
      <c r="O116" s="178" t="str">
        <f>IFERROR(O115/#REF!,"-")</f>
        <v>-</v>
      </c>
      <c r="P116" s="53" t="str">
        <f>IFERROR(P115/#REF!,"-")</f>
        <v>-</v>
      </c>
      <c r="Q116" s="178" t="str">
        <f>IFERROR(Q115/#REF!,"-")</f>
        <v>-</v>
      </c>
      <c r="R116" s="53" t="str">
        <f>IFERROR(R115/#REF!,"-")</f>
        <v>-</v>
      </c>
      <c r="S116" s="178" t="str">
        <f>IFERROR(S115/#REF!,"-")</f>
        <v>-</v>
      </c>
      <c r="T116" s="53" t="str">
        <f>IFERROR(T115/#REF!,"-")</f>
        <v>-</v>
      </c>
      <c r="U116" s="178" t="str">
        <f>IFERROR(U115/#REF!,"-")</f>
        <v>-</v>
      </c>
      <c r="V116" s="53" t="str">
        <f>IFERROR(V115/#REF!,"-")</f>
        <v>-</v>
      </c>
      <c r="W116" s="178" t="str">
        <f>IFERROR(W115/#REF!,"-")</f>
        <v>-</v>
      </c>
      <c r="X116" s="53" t="str">
        <f>IFERROR(X115/#REF!,"-")</f>
        <v>-</v>
      </c>
      <c r="Y116" s="178" t="str">
        <f>IFERROR(Y115/#REF!,"-")</f>
        <v>-</v>
      </c>
      <c r="Z116" s="53" t="str">
        <f>IFERROR(Z115/#REF!,"-")</f>
        <v>-</v>
      </c>
      <c r="AA116" s="178" t="str">
        <f>IFERROR(AA115/#REF!,"-")</f>
        <v>-</v>
      </c>
      <c r="AB116" s="53" t="str">
        <f>IFERROR(AB115/#REF!,"-")</f>
        <v>-</v>
      </c>
      <c r="AC116" s="178" t="str">
        <f>IFERROR(AC115/#REF!,"-")</f>
        <v>-</v>
      </c>
      <c r="AD116" s="53" t="str">
        <f>IFERROR(AD115/#REF!,"-")</f>
        <v>-</v>
      </c>
      <c r="AE116" s="178" t="str">
        <f>IFERROR(AE115/#REF!,"-")</f>
        <v>-</v>
      </c>
      <c r="AF116" s="53" t="str">
        <f>IFERROR(AF115/#REF!,"-")</f>
        <v>-</v>
      </c>
      <c r="AG116" s="178" t="str">
        <f>IFERROR(AG115/#REF!,"-")</f>
        <v>-</v>
      </c>
      <c r="AH116" s="53" t="str">
        <f>IFERROR(AH115/#REF!,"-")</f>
        <v>-</v>
      </c>
      <c r="AI116" s="178" t="str">
        <f>IFERROR(AI115/#REF!,"-")</f>
        <v>-</v>
      </c>
      <c r="AJ116" s="53" t="str">
        <f>IFERROR(AJ115/#REF!,"-")</f>
        <v>-</v>
      </c>
      <c r="AK116" s="178" t="str">
        <f>IFERROR(AK115/#REF!,"-")</f>
        <v>-</v>
      </c>
      <c r="AL116" s="53" t="str">
        <f>IFERROR(AL115/#REF!,"-")</f>
        <v>-</v>
      </c>
      <c r="AM116" s="178" t="str">
        <f>IFERROR(AM115/#REF!,"-")</f>
        <v>-</v>
      </c>
      <c r="AN116" s="53" t="str">
        <f>IFERROR(AN115/#REF!,"-")</f>
        <v>-</v>
      </c>
      <c r="AO116" s="178" t="str">
        <f>IFERROR(AO115/#REF!,"-")</f>
        <v>-</v>
      </c>
      <c r="AP116" s="53" t="str">
        <f>IFERROR(AP115/#REF!,"-")</f>
        <v>-</v>
      </c>
      <c r="AQ116" s="178" t="str">
        <f>IFERROR(AQ115/#REF!,"-")</f>
        <v>-</v>
      </c>
      <c r="AR116" s="53" t="str">
        <f>IFERROR(AR115/#REF!,"-")</f>
        <v>-</v>
      </c>
      <c r="AS116" s="178" t="str">
        <f>IFERROR(AS115/#REF!,"-")</f>
        <v>-</v>
      </c>
      <c r="AT116" s="53" t="str">
        <f>IFERROR(AT115/#REF!,"-")</f>
        <v>-</v>
      </c>
      <c r="AU116" s="178" t="str">
        <f>IFERROR(AU115/#REF!,"-")</f>
        <v>-</v>
      </c>
      <c r="AV116" s="53" t="str">
        <f>IFERROR(AV115/#REF!,"-")</f>
        <v>-</v>
      </c>
      <c r="AW116" s="178" t="str">
        <f>IFERROR(AW115/#REF!,"-")</f>
        <v>-</v>
      </c>
      <c r="AX116" s="53" t="str">
        <f>IFERROR(AX115/#REF!,"-")</f>
        <v>-</v>
      </c>
      <c r="AY116" s="178" t="str">
        <f>IFERROR(AY115/#REF!,"-")</f>
        <v>-</v>
      </c>
      <c r="AZ116" s="53" t="str">
        <f>IFERROR(AZ115/#REF!,"-")</f>
        <v>-</v>
      </c>
      <c r="BA116" s="178" t="str">
        <f>IFERROR(BA115/#REF!,"-")</f>
        <v>-</v>
      </c>
      <c r="BB116" s="53" t="str">
        <f>IFERROR(BB115/#REF!,"-")</f>
        <v>-</v>
      </c>
      <c r="BC116" s="178" t="str">
        <f>IFERROR(BC115/#REF!,"-")</f>
        <v>-</v>
      </c>
      <c r="BD116" s="53" t="str">
        <f>IFERROR(BD115/#REF!,"-")</f>
        <v>-</v>
      </c>
      <c r="BE116" s="178" t="str">
        <f>IFERROR(BE115/#REF!,"-")</f>
        <v>-</v>
      </c>
      <c r="BF116" s="53" t="str">
        <f>IFERROR(BF115/#REF!,"-")</f>
        <v>-</v>
      </c>
      <c r="BG116" s="178" t="str">
        <f>IFERROR(BG115/#REF!,"-")</f>
        <v>-</v>
      </c>
      <c r="BH116" s="53" t="str">
        <f>IFERROR(BH115/#REF!,"-")</f>
        <v>-</v>
      </c>
      <c r="BI116" s="178" t="str">
        <f>IFERROR(BI115/#REF!,"-")</f>
        <v>-</v>
      </c>
      <c r="BJ116" s="53" t="str">
        <f>IFERROR(BJ115/#REF!,"-")</f>
        <v>-</v>
      </c>
      <c r="BK116" s="178" t="str">
        <f>IFERROR(BK115/#REF!,"-")</f>
        <v>-</v>
      </c>
      <c r="BL116" s="53" t="str">
        <f>IFERROR(BL115/#REF!,"-")</f>
        <v>-</v>
      </c>
      <c r="BM116" s="178" t="str">
        <f>IFERROR(BM115/#REF!,"-")</f>
        <v>-</v>
      </c>
      <c r="BN116" s="53" t="str">
        <f>IFERROR(BN115/#REF!,"-")</f>
        <v>-</v>
      </c>
      <c r="BO116" s="178" t="str">
        <f>IFERROR(BO115/#REF!,"-")</f>
        <v>-</v>
      </c>
      <c r="BP116" s="53" t="str">
        <f>IFERROR(BP115/#REF!,"-")</f>
        <v>-</v>
      </c>
      <c r="BQ116" s="178" t="str">
        <f>IFERROR(BQ115/#REF!,"-")</f>
        <v>-</v>
      </c>
      <c r="BR116" s="53" t="str">
        <f>IFERROR(BR115/#REF!,"-")</f>
        <v>-</v>
      </c>
      <c r="BS116" s="178" t="str">
        <f>IFERROR(BS115/#REF!,"-")</f>
        <v>-</v>
      </c>
      <c r="BT116" s="53" t="str">
        <f>IFERROR(BT115/#REF!,"-")</f>
        <v>-</v>
      </c>
      <c r="BU116" s="178" t="str">
        <f>IFERROR(BU115/#REF!,"-")</f>
        <v>-</v>
      </c>
      <c r="BV116" s="53" t="str">
        <f>IFERROR(BV115/#REF!,"-")</f>
        <v>-</v>
      </c>
      <c r="BW116" s="178" t="str">
        <f>IFERROR(BW115/#REF!,"-")</f>
        <v>-</v>
      </c>
      <c r="BX116" s="53" t="str">
        <f>IFERROR(BX115/#REF!,"-")</f>
        <v>-</v>
      </c>
      <c r="BY116" s="178" t="str">
        <f>IFERROR(BY115/#REF!,"-")</f>
        <v>-</v>
      </c>
      <c r="BZ116" s="53" t="str">
        <f>IFERROR(BZ115/#REF!,"-")</f>
        <v>-</v>
      </c>
      <c r="CA116" s="178" t="str">
        <f>IFERROR(CA115/#REF!,"-")</f>
        <v>-</v>
      </c>
      <c r="CB116" s="53" t="str">
        <f>IFERROR(CB115/#REF!,"-")</f>
        <v>-</v>
      </c>
      <c r="CC116" s="178" t="str">
        <f>IFERROR(CC115/#REF!,"-")</f>
        <v>-</v>
      </c>
      <c r="CD116" s="53" t="str">
        <f>IFERROR(CD115/#REF!,"-")</f>
        <v>-</v>
      </c>
      <c r="CE116" s="178" t="str">
        <f>IFERROR(CE115/#REF!,"-")</f>
        <v>-</v>
      </c>
      <c r="CF116" s="53" t="str">
        <f>IFERROR(CF115/#REF!,"-")</f>
        <v>-</v>
      </c>
      <c r="CG116" s="178" t="str">
        <f>IFERROR(CG115/#REF!,"-")</f>
        <v>-</v>
      </c>
    </row>
    <row r="117" spans="1:97"/>
    <row r="118" spans="1:97" ht="24" thickBot="1"/>
    <row r="119" spans="1:97" s="3" customFormat="1" ht="25" customHeight="1" thickTop="1">
      <c r="A119" s="14" t="s">
        <v>177</v>
      </c>
      <c r="B119" s="175" t="s">
        <v>104</v>
      </c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175"/>
      <c r="BN119" s="175"/>
      <c r="BO119" s="175"/>
      <c r="BP119" s="175"/>
      <c r="BQ119" s="175"/>
      <c r="BR119" s="175"/>
      <c r="BS119" s="175"/>
      <c r="BT119" s="175"/>
      <c r="BU119" s="175"/>
      <c r="BV119" s="175"/>
      <c r="BW119" s="175"/>
      <c r="BX119" s="175"/>
      <c r="BY119" s="175"/>
      <c r="BZ119" s="175"/>
      <c r="CA119" s="175"/>
      <c r="CB119" s="175"/>
      <c r="CC119" s="175"/>
      <c r="CD119" s="175"/>
      <c r="CE119" s="175"/>
      <c r="CF119" s="175"/>
      <c r="CG119" s="175"/>
    </row>
    <row r="120" spans="1:97" s="3" customFormat="1" ht="23" customHeight="1">
      <c r="A120" s="6"/>
      <c r="B120" s="4"/>
      <c r="C120" s="27"/>
      <c r="D120" s="27"/>
      <c r="E120" s="27"/>
      <c r="F120" s="27"/>
      <c r="G120" s="177"/>
      <c r="H120" s="177"/>
      <c r="I120" s="177"/>
      <c r="J120" s="177"/>
      <c r="K120" s="177"/>
      <c r="L120" s="177"/>
      <c r="M120" s="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179"/>
      <c r="AF120" s="179"/>
      <c r="AG120" s="179"/>
      <c r="AH120" s="179"/>
      <c r="AI120" s="179"/>
      <c r="AJ120" s="179"/>
      <c r="AK120" s="179"/>
      <c r="AL120" s="179"/>
      <c r="AM120" s="179"/>
      <c r="AN120" s="179"/>
      <c r="AO120" s="179"/>
      <c r="AP120" s="179"/>
      <c r="AQ120" s="179"/>
      <c r="AR120" s="179"/>
      <c r="AS120" s="179"/>
      <c r="AT120" s="179"/>
      <c r="AU120" s="179"/>
      <c r="AV120" s="179"/>
      <c r="AW120" s="179"/>
      <c r="AX120" s="179"/>
      <c r="AY120" s="179"/>
      <c r="AZ120" s="179"/>
      <c r="BA120" s="179"/>
      <c r="BB120" s="179"/>
      <c r="BC120" s="179"/>
      <c r="BD120" s="179"/>
      <c r="BE120" s="179"/>
      <c r="BF120" s="179"/>
      <c r="BG120" s="179"/>
      <c r="BH120" s="179"/>
      <c r="BI120" s="179"/>
      <c r="BJ120" s="179"/>
      <c r="BK120" s="179"/>
      <c r="BL120" s="179"/>
      <c r="BM120" s="179"/>
      <c r="BN120" s="179"/>
      <c r="BO120" s="179"/>
      <c r="BP120" s="179"/>
      <c r="BQ120" s="179"/>
      <c r="BR120" s="179"/>
      <c r="BS120" s="179"/>
      <c r="BT120" s="179"/>
      <c r="BU120" s="179"/>
      <c r="BV120" s="179"/>
      <c r="BW120" s="179"/>
      <c r="BX120" s="179"/>
      <c r="BY120" s="179"/>
      <c r="BZ120" s="179"/>
      <c r="CA120" s="179"/>
      <c r="CB120" s="179"/>
      <c r="CC120" s="179"/>
      <c r="CD120" s="179"/>
      <c r="CE120" s="179"/>
      <c r="CF120" s="179"/>
      <c r="CG120" s="179"/>
    </row>
    <row r="121" spans="1:97" ht="23" customHeight="1">
      <c r="A121" s="10">
        <v>1</v>
      </c>
      <c r="B121" s="120" t="s">
        <v>61</v>
      </c>
      <c r="C121" s="191"/>
      <c r="D121" s="191"/>
      <c r="E121" s="191"/>
      <c r="F121" s="191"/>
      <c r="G121" s="177"/>
      <c r="H121" s="177"/>
      <c r="I121" s="177"/>
      <c r="J121" s="177"/>
      <c r="K121" s="192"/>
      <c r="L121" s="177"/>
      <c r="M121" s="1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79"/>
      <c r="AD121" s="179"/>
      <c r="AE121" s="179"/>
      <c r="AF121" s="179"/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179"/>
      <c r="AT121" s="179"/>
      <c r="AU121" s="179"/>
      <c r="AV121" s="179"/>
      <c r="AW121" s="179"/>
      <c r="AX121" s="179"/>
      <c r="AY121" s="179"/>
      <c r="AZ121" s="179"/>
      <c r="BA121" s="179"/>
      <c r="BB121" s="179"/>
      <c r="BC121" s="179"/>
      <c r="BD121" s="179"/>
      <c r="BE121" s="179"/>
      <c r="BF121" s="179"/>
      <c r="BG121" s="179"/>
      <c r="BH121" s="179"/>
      <c r="BI121" s="179"/>
      <c r="BJ121" s="179"/>
      <c r="BK121" s="179"/>
      <c r="BL121" s="179"/>
      <c r="BM121" s="179"/>
      <c r="BN121" s="179"/>
      <c r="BO121" s="179"/>
      <c r="BP121" s="179"/>
      <c r="BQ121" s="179"/>
      <c r="BR121" s="179"/>
      <c r="BS121" s="179"/>
      <c r="BT121" s="179"/>
      <c r="BU121" s="179"/>
      <c r="BV121" s="179"/>
      <c r="BW121" s="179"/>
      <c r="BX121" s="179"/>
      <c r="BY121" s="179"/>
      <c r="BZ121" s="179"/>
      <c r="CA121" s="179"/>
      <c r="CB121" s="179"/>
      <c r="CC121" s="179"/>
      <c r="CD121" s="179"/>
      <c r="CE121" s="179"/>
      <c r="CF121" s="179"/>
      <c r="CG121" s="179"/>
    </row>
    <row r="122" spans="1:97" s="3" customFormat="1" ht="23" customHeight="1">
      <c r="A122" s="6"/>
      <c r="B122" s="4"/>
      <c r="C122" s="27"/>
      <c r="D122" s="27"/>
      <c r="E122" s="27"/>
      <c r="F122" s="27"/>
      <c r="G122" s="177"/>
      <c r="H122" s="177"/>
      <c r="I122" s="177"/>
      <c r="J122" s="177"/>
      <c r="K122" s="177"/>
      <c r="L122" s="177"/>
      <c r="M122" s="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179"/>
      <c r="AT122" s="179"/>
      <c r="AU122" s="179"/>
      <c r="AV122" s="179"/>
      <c r="AW122" s="179"/>
      <c r="AX122" s="179"/>
      <c r="AY122" s="179"/>
      <c r="AZ122" s="179"/>
      <c r="BA122" s="179"/>
      <c r="BB122" s="179"/>
      <c r="BC122" s="179"/>
      <c r="BD122" s="179"/>
      <c r="BE122" s="179"/>
      <c r="BF122" s="179"/>
      <c r="BG122" s="179"/>
      <c r="BH122" s="179"/>
      <c r="BI122" s="179"/>
      <c r="BJ122" s="179"/>
      <c r="BK122" s="179"/>
      <c r="BL122" s="179"/>
      <c r="BM122" s="179"/>
      <c r="BN122" s="179"/>
      <c r="BO122" s="179"/>
      <c r="BP122" s="179"/>
      <c r="BQ122" s="179"/>
      <c r="BR122" s="179"/>
      <c r="BS122" s="179"/>
      <c r="BT122" s="179"/>
      <c r="BU122" s="179"/>
      <c r="BV122" s="179"/>
      <c r="BW122" s="179"/>
      <c r="BX122" s="179"/>
      <c r="BY122" s="179"/>
      <c r="BZ122" s="179"/>
      <c r="CA122" s="179"/>
      <c r="CB122" s="179"/>
      <c r="CC122" s="179"/>
      <c r="CD122" s="179"/>
      <c r="CE122" s="179"/>
      <c r="CF122" s="179"/>
      <c r="CG122" s="179"/>
    </row>
    <row r="123" spans="1:97" s="3" customFormat="1" ht="23" customHeight="1" thickBot="1">
      <c r="A123" s="1"/>
      <c r="B123" s="11" t="s">
        <v>14</v>
      </c>
      <c r="C123" s="11"/>
      <c r="D123" s="23"/>
      <c r="E123" s="23"/>
      <c r="F123" s="2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</row>
    <row r="124" spans="1:97" s="3" customFormat="1" ht="25" customHeight="1">
      <c r="A124" s="1"/>
      <c r="B124" s="124" t="s">
        <v>58</v>
      </c>
      <c r="C124" s="142">
        <v>48302</v>
      </c>
      <c r="D124" s="141"/>
      <c r="E124" s="141"/>
      <c r="F124" s="141"/>
      <c r="G124" s="141"/>
      <c r="H124" s="141"/>
      <c r="I124" s="141"/>
      <c r="J124" s="141"/>
      <c r="K124" s="141"/>
      <c r="L124" s="141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45"/>
    </row>
    <row r="125" spans="1:97" s="3" customFormat="1" ht="25" customHeight="1">
      <c r="B125" s="124" t="s">
        <v>45</v>
      </c>
      <c r="C125" s="143">
        <v>48</v>
      </c>
      <c r="D125" s="139"/>
      <c r="E125" s="139"/>
      <c r="F125" s="139"/>
      <c r="G125" s="139"/>
      <c r="H125" s="144"/>
      <c r="I125" s="139"/>
      <c r="J125" s="144"/>
      <c r="K125" s="139"/>
      <c r="L125" s="144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39"/>
      <c r="BR125" s="139"/>
      <c r="BS125" s="139"/>
      <c r="BT125" s="139"/>
      <c r="BU125" s="139"/>
      <c r="BV125" s="139"/>
      <c r="BW125" s="139"/>
      <c r="BX125" s="139"/>
      <c r="BY125" s="139"/>
      <c r="BZ125" s="139"/>
      <c r="CA125" s="139"/>
      <c r="CB125" s="139"/>
      <c r="CC125" s="139"/>
      <c r="CD125" s="139"/>
      <c r="CE125" s="139"/>
      <c r="CF125" s="139"/>
      <c r="CG125" s="139"/>
      <c r="CH125" s="139"/>
      <c r="CI125" s="145"/>
      <c r="CJ125" s="145"/>
      <c r="CK125" s="145"/>
      <c r="CL125" s="145"/>
      <c r="CM125" s="22"/>
      <c r="CN125" s="22"/>
    </row>
    <row r="126" spans="1:97" s="3" customFormat="1" ht="15" customHeight="1">
      <c r="A126" s="6"/>
      <c r="B126" s="4"/>
      <c r="C126" s="27"/>
      <c r="D126" s="27"/>
      <c r="E126" s="27"/>
      <c r="F126" s="27"/>
      <c r="G126" s="177"/>
      <c r="H126" s="177"/>
      <c r="I126" s="177"/>
      <c r="J126" s="177"/>
      <c r="K126" s="177"/>
      <c r="L126" s="177"/>
      <c r="M126" s="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79"/>
      <c r="AD126" s="179"/>
      <c r="AE126" s="179"/>
      <c r="AF126" s="179"/>
      <c r="AG126" s="179"/>
      <c r="AH126" s="179"/>
      <c r="AI126" s="179"/>
      <c r="AJ126" s="179"/>
      <c r="AK126" s="179"/>
      <c r="AL126" s="179"/>
      <c r="AM126" s="179"/>
      <c r="AN126" s="179"/>
      <c r="AO126" s="179"/>
      <c r="AP126" s="179"/>
      <c r="AQ126" s="179"/>
      <c r="AR126" s="179"/>
      <c r="AS126" s="179"/>
      <c r="AT126" s="179"/>
      <c r="AU126" s="179"/>
      <c r="AV126" s="179"/>
      <c r="AW126" s="179"/>
      <c r="AX126" s="179"/>
      <c r="AY126" s="179"/>
      <c r="AZ126" s="179"/>
      <c r="BA126" s="179"/>
      <c r="BB126" s="179"/>
      <c r="BC126" s="179"/>
      <c r="BD126" s="179"/>
      <c r="BE126" s="179"/>
      <c r="BF126" s="179"/>
      <c r="BG126" s="179"/>
      <c r="BH126" s="179"/>
      <c r="BI126" s="179"/>
      <c r="BJ126" s="179"/>
      <c r="BK126" s="179"/>
      <c r="BL126" s="179"/>
      <c r="BM126" s="179"/>
      <c r="BN126" s="179"/>
      <c r="BO126" s="179"/>
      <c r="BP126" s="179"/>
      <c r="BQ126" s="179"/>
      <c r="BR126" s="179"/>
      <c r="BS126" s="179"/>
      <c r="BT126" s="179"/>
      <c r="BU126" s="179"/>
      <c r="BV126" s="179"/>
      <c r="BW126" s="179"/>
      <c r="BX126" s="179"/>
      <c r="BY126" s="179"/>
      <c r="BZ126" s="179"/>
      <c r="CA126" s="179"/>
      <c r="CB126" s="179"/>
      <c r="CC126" s="179"/>
      <c r="CD126" s="179"/>
      <c r="CE126" s="179"/>
      <c r="CF126" s="179"/>
      <c r="CG126" s="179"/>
    </row>
    <row r="127" spans="1:97" s="3" customFormat="1" ht="25" customHeight="1">
      <c r="B127" s="245" t="s">
        <v>46</v>
      </c>
      <c r="C127" s="246"/>
      <c r="D127" s="247"/>
      <c r="E127" s="247"/>
      <c r="F127" s="248"/>
      <c r="G127" s="198">
        <f>N127+P127+R127+T127+V127+X127+Z127+AB127+AD127+AF127+AH127+AJ127</f>
        <v>12075.499999999998</v>
      </c>
      <c r="H127" s="249">
        <f>O127+Q127+S127+U127+W127+Y127+AA127+AC127+AE127+AG127+AI127+AK127</f>
        <v>0</v>
      </c>
      <c r="I127" s="198">
        <f>AL127+AN127+AP127+AR127+AT127+AV127+AX127+AZ127+BB127+BD127+BF127+BH127</f>
        <v>12075.499999999998</v>
      </c>
      <c r="J127" s="249">
        <f>AM127+AO127+AQ127+AS127+AU127+AW127+AY127+BA127+BC127+BE127+BG127+BI127</f>
        <v>0</v>
      </c>
      <c r="K127" s="198">
        <f>BJ127+BL127+BN127+BP127+BR127+BT127+BV127+BX127+BZ127+CB127+CD127+CF127</f>
        <v>12075.499999999998</v>
      </c>
      <c r="L127" s="196">
        <f>BK127+BM127+BO127+BQ127+BS127+BU127+BW127+BY127+CA127+CC127+CE127+CG127</f>
        <v>0</v>
      </c>
      <c r="M127" s="145"/>
      <c r="N127" s="198">
        <f>$C124/$C125</f>
        <v>1006.2916666666666</v>
      </c>
      <c r="O127" s="196"/>
      <c r="P127" s="198">
        <f>$C124/$C125</f>
        <v>1006.2916666666666</v>
      </c>
      <c r="Q127" s="196"/>
      <c r="R127" s="198">
        <f>$C124/$C125</f>
        <v>1006.2916666666666</v>
      </c>
      <c r="S127" s="196"/>
      <c r="T127" s="198">
        <f>$C124/$C125</f>
        <v>1006.2916666666666</v>
      </c>
      <c r="U127" s="196"/>
      <c r="V127" s="198">
        <f>$C124/$C125</f>
        <v>1006.2916666666666</v>
      </c>
      <c r="W127" s="196"/>
      <c r="X127" s="198">
        <f>$C124/$C125</f>
        <v>1006.2916666666666</v>
      </c>
      <c r="Y127" s="196"/>
      <c r="Z127" s="198">
        <f>$C124/$C125</f>
        <v>1006.2916666666666</v>
      </c>
      <c r="AA127" s="196"/>
      <c r="AB127" s="198">
        <f>$C124/$C125</f>
        <v>1006.2916666666666</v>
      </c>
      <c r="AC127" s="196"/>
      <c r="AD127" s="198">
        <f>$C124/$C125</f>
        <v>1006.2916666666666</v>
      </c>
      <c r="AE127" s="196"/>
      <c r="AF127" s="198">
        <f>$C124/$C125</f>
        <v>1006.2916666666666</v>
      </c>
      <c r="AG127" s="196"/>
      <c r="AH127" s="198">
        <f>$C124/$C125</f>
        <v>1006.2916666666666</v>
      </c>
      <c r="AI127" s="196"/>
      <c r="AJ127" s="198">
        <f>$C124/$C125</f>
        <v>1006.2916666666666</v>
      </c>
      <c r="AK127" s="196"/>
      <c r="AL127" s="198">
        <f>$C124/$C125</f>
        <v>1006.2916666666666</v>
      </c>
      <c r="AM127" s="196"/>
      <c r="AN127" s="198">
        <f>$C124/$C125</f>
        <v>1006.2916666666666</v>
      </c>
      <c r="AO127" s="196"/>
      <c r="AP127" s="198">
        <f>$C124/$C125</f>
        <v>1006.2916666666666</v>
      </c>
      <c r="AQ127" s="196"/>
      <c r="AR127" s="198">
        <f>$C124/$C125</f>
        <v>1006.2916666666666</v>
      </c>
      <c r="AS127" s="196"/>
      <c r="AT127" s="198">
        <f>$C124/$C125</f>
        <v>1006.2916666666666</v>
      </c>
      <c r="AU127" s="196"/>
      <c r="AV127" s="198">
        <f>$C124/$C125</f>
        <v>1006.2916666666666</v>
      </c>
      <c r="AW127" s="196"/>
      <c r="AX127" s="198">
        <f>$C124/$C125</f>
        <v>1006.2916666666666</v>
      </c>
      <c r="AY127" s="196"/>
      <c r="AZ127" s="198">
        <f>$C124/$C125</f>
        <v>1006.2916666666666</v>
      </c>
      <c r="BA127" s="196"/>
      <c r="BB127" s="198">
        <f>$C124/$C125</f>
        <v>1006.2916666666666</v>
      </c>
      <c r="BC127" s="196"/>
      <c r="BD127" s="198">
        <f>$C124/$C125</f>
        <v>1006.2916666666666</v>
      </c>
      <c r="BE127" s="196"/>
      <c r="BF127" s="198">
        <f>$C124/$C125</f>
        <v>1006.2916666666666</v>
      </c>
      <c r="BG127" s="196"/>
      <c r="BH127" s="198">
        <f>$C124/$C125</f>
        <v>1006.2916666666666</v>
      </c>
      <c r="BI127" s="196"/>
      <c r="BJ127" s="198">
        <f>$C124/$C125</f>
        <v>1006.2916666666666</v>
      </c>
      <c r="BK127" s="196"/>
      <c r="BL127" s="198">
        <f>$C124/$C125</f>
        <v>1006.2916666666666</v>
      </c>
      <c r="BM127" s="196"/>
      <c r="BN127" s="198">
        <f>$C124/$C125</f>
        <v>1006.2916666666666</v>
      </c>
      <c r="BO127" s="196"/>
      <c r="BP127" s="198">
        <f>$C124/$C125</f>
        <v>1006.2916666666666</v>
      </c>
      <c r="BQ127" s="196"/>
      <c r="BR127" s="198">
        <f>$C124/$C125</f>
        <v>1006.2916666666666</v>
      </c>
      <c r="BS127" s="196"/>
      <c r="BT127" s="198">
        <f>$C124/$C125</f>
        <v>1006.2916666666666</v>
      </c>
      <c r="BU127" s="196"/>
      <c r="BV127" s="198">
        <f>$C124/$C125</f>
        <v>1006.2916666666666</v>
      </c>
      <c r="BW127" s="196"/>
      <c r="BX127" s="198">
        <f>$C124/$C125</f>
        <v>1006.2916666666666</v>
      </c>
      <c r="BY127" s="196"/>
      <c r="BZ127" s="198">
        <f>$C124/$C125</f>
        <v>1006.2916666666666</v>
      </c>
      <c r="CA127" s="196"/>
      <c r="CB127" s="198">
        <f>$C124/$C125</f>
        <v>1006.2916666666666</v>
      </c>
      <c r="CC127" s="196"/>
      <c r="CD127" s="198">
        <f>$C124/$C125</f>
        <v>1006.2916666666666</v>
      </c>
      <c r="CE127" s="196"/>
      <c r="CF127" s="198">
        <f>$C124/$C125</f>
        <v>1006.2916666666666</v>
      </c>
      <c r="CG127" s="196"/>
      <c r="CH127" s="145"/>
      <c r="CI127" s="145"/>
      <c r="CJ127" s="145"/>
      <c r="CK127" s="145"/>
      <c r="CL127" s="145"/>
      <c r="CM127" s="145"/>
      <c r="CN127" s="145"/>
      <c r="CO127" s="145"/>
      <c r="CP127" s="145"/>
      <c r="CQ127" s="145"/>
      <c r="CR127" s="22"/>
      <c r="CS127" s="22"/>
    </row>
    <row r="128" spans="1:97" s="3" customFormat="1" ht="23" customHeight="1">
      <c r="A128" s="6"/>
      <c r="B128" s="4"/>
      <c r="C128" s="27"/>
      <c r="D128" s="27"/>
      <c r="E128" s="27"/>
      <c r="F128" s="27"/>
      <c r="G128" s="177"/>
      <c r="H128" s="177"/>
      <c r="I128" s="177"/>
      <c r="J128" s="177"/>
      <c r="K128" s="177"/>
      <c r="L128" s="177"/>
      <c r="M128" s="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79"/>
      <c r="AT128" s="179"/>
      <c r="AU128" s="179"/>
      <c r="AV128" s="179"/>
      <c r="AW128" s="179"/>
      <c r="AX128" s="179"/>
      <c r="AY128" s="179"/>
      <c r="AZ128" s="179"/>
      <c r="BA128" s="179"/>
      <c r="BB128" s="179"/>
      <c r="BC128" s="179"/>
      <c r="BD128" s="179"/>
      <c r="BE128" s="179"/>
      <c r="BF128" s="179"/>
      <c r="BG128" s="179"/>
      <c r="BH128" s="179"/>
      <c r="BI128" s="179"/>
      <c r="BJ128" s="179"/>
      <c r="BK128" s="179"/>
      <c r="BL128" s="179"/>
      <c r="BM128" s="179"/>
      <c r="BN128" s="179"/>
      <c r="BO128" s="179"/>
      <c r="BP128" s="179"/>
      <c r="BQ128" s="179"/>
      <c r="BR128" s="179"/>
      <c r="BS128" s="179"/>
      <c r="BT128" s="179"/>
      <c r="BU128" s="179"/>
      <c r="BV128" s="179"/>
      <c r="BW128" s="179"/>
      <c r="BX128" s="179"/>
      <c r="BY128" s="179"/>
      <c r="BZ128" s="179"/>
      <c r="CA128" s="179"/>
      <c r="CB128" s="179"/>
      <c r="CC128" s="179"/>
      <c r="CD128" s="179"/>
      <c r="CE128" s="179"/>
      <c r="CF128" s="179"/>
      <c r="CG128" s="179"/>
    </row>
    <row r="129" spans="1:97" ht="23" customHeight="1">
      <c r="A129" s="10">
        <v>2</v>
      </c>
      <c r="B129" s="120" t="s">
        <v>55</v>
      </c>
      <c r="C129" s="191"/>
      <c r="D129" s="191"/>
      <c r="E129" s="191"/>
      <c r="F129" s="191"/>
      <c r="G129" s="177"/>
      <c r="H129" s="177"/>
      <c r="I129" s="177"/>
      <c r="J129" s="177"/>
      <c r="K129" s="192"/>
      <c r="L129" s="177"/>
      <c r="M129" s="1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79"/>
      <c r="AD129" s="179"/>
      <c r="AE129" s="179"/>
      <c r="AF129" s="179"/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  <c r="AS129" s="179"/>
      <c r="AT129" s="179"/>
      <c r="AU129" s="179"/>
      <c r="AV129" s="179"/>
      <c r="AW129" s="179"/>
      <c r="AX129" s="179"/>
      <c r="AY129" s="179"/>
      <c r="AZ129" s="179"/>
      <c r="BA129" s="179"/>
      <c r="BB129" s="179"/>
      <c r="BC129" s="179"/>
      <c r="BD129" s="179"/>
      <c r="BE129" s="179"/>
      <c r="BF129" s="179"/>
      <c r="BG129" s="179"/>
      <c r="BH129" s="179"/>
      <c r="BI129" s="179"/>
      <c r="BJ129" s="179"/>
      <c r="BK129" s="179"/>
      <c r="BL129" s="179"/>
      <c r="BM129" s="179"/>
      <c r="BN129" s="179"/>
      <c r="BO129" s="179"/>
      <c r="BP129" s="179"/>
      <c r="BQ129" s="179"/>
      <c r="BR129" s="179"/>
      <c r="BS129" s="179"/>
      <c r="BT129" s="179"/>
      <c r="BU129" s="179"/>
      <c r="BV129" s="179"/>
      <c r="BW129" s="179"/>
      <c r="BX129" s="179"/>
      <c r="BY129" s="179"/>
      <c r="BZ129" s="179"/>
      <c r="CA129" s="179"/>
      <c r="CB129" s="179"/>
      <c r="CC129" s="179"/>
      <c r="CD129" s="179"/>
      <c r="CE129" s="179"/>
      <c r="CF129" s="179"/>
      <c r="CG129" s="179"/>
    </row>
    <row r="130" spans="1:97" s="3" customFormat="1" ht="23" customHeight="1">
      <c r="A130" s="6"/>
      <c r="B130" s="4"/>
      <c r="C130" s="27"/>
      <c r="D130" s="27"/>
      <c r="E130" s="27"/>
      <c r="F130" s="27"/>
      <c r="G130" s="177"/>
      <c r="H130" s="177"/>
      <c r="I130" s="177"/>
      <c r="J130" s="177"/>
      <c r="K130" s="177"/>
      <c r="L130" s="177"/>
      <c r="M130" s="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179"/>
      <c r="AC130" s="179"/>
      <c r="AD130" s="179"/>
      <c r="AE130" s="179"/>
      <c r="AF130" s="179"/>
      <c r="AG130" s="179"/>
      <c r="AH130" s="179"/>
      <c r="AI130" s="179"/>
      <c r="AJ130" s="179"/>
      <c r="AK130" s="179"/>
      <c r="AL130" s="179"/>
      <c r="AM130" s="179"/>
      <c r="AN130" s="179"/>
      <c r="AO130" s="179"/>
      <c r="AP130" s="179"/>
      <c r="AQ130" s="179"/>
      <c r="AR130" s="179"/>
      <c r="AS130" s="179"/>
      <c r="AT130" s="179"/>
      <c r="AU130" s="179"/>
      <c r="AV130" s="179"/>
      <c r="AW130" s="179"/>
      <c r="AX130" s="179"/>
      <c r="AY130" s="179"/>
      <c r="AZ130" s="179"/>
      <c r="BA130" s="179"/>
      <c r="BB130" s="179"/>
      <c r="BC130" s="179"/>
      <c r="BD130" s="179"/>
      <c r="BE130" s="179"/>
      <c r="BF130" s="179"/>
      <c r="BG130" s="179"/>
      <c r="BH130" s="179"/>
      <c r="BI130" s="179"/>
      <c r="BJ130" s="179"/>
      <c r="BK130" s="179"/>
      <c r="BL130" s="179"/>
      <c r="BM130" s="179"/>
      <c r="BN130" s="179"/>
      <c r="BO130" s="179"/>
      <c r="BP130" s="179"/>
      <c r="BQ130" s="179"/>
      <c r="BR130" s="179"/>
      <c r="BS130" s="179"/>
      <c r="BT130" s="179"/>
      <c r="BU130" s="179"/>
      <c r="BV130" s="179"/>
      <c r="BW130" s="179"/>
      <c r="BX130" s="179"/>
      <c r="BY130" s="179"/>
      <c r="BZ130" s="179"/>
      <c r="CA130" s="179"/>
      <c r="CB130" s="179"/>
      <c r="CC130" s="179"/>
      <c r="CD130" s="179"/>
      <c r="CE130" s="179"/>
      <c r="CF130" s="179"/>
      <c r="CG130" s="179"/>
    </row>
    <row r="131" spans="1:97" s="3" customFormat="1" ht="23" customHeight="1" thickBot="1">
      <c r="A131" s="1"/>
      <c r="B131" s="11" t="s">
        <v>14</v>
      </c>
      <c r="C131" s="11"/>
      <c r="D131" s="23"/>
      <c r="E131" s="23"/>
      <c r="F131" s="2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</row>
    <row r="132" spans="1:97" s="3" customFormat="1" ht="25" customHeight="1">
      <c r="B132" s="124" t="s">
        <v>45</v>
      </c>
      <c r="C132" s="143">
        <v>60</v>
      </c>
      <c r="D132" s="139"/>
      <c r="E132" s="139"/>
      <c r="F132" s="139"/>
      <c r="G132" s="139"/>
      <c r="H132" s="144"/>
      <c r="I132" s="139"/>
      <c r="J132" s="144"/>
      <c r="K132" s="139"/>
      <c r="L132" s="144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  <c r="BI132" s="139"/>
      <c r="BJ132" s="139"/>
      <c r="BK132" s="139"/>
      <c r="BL132" s="139"/>
      <c r="BM132" s="139"/>
      <c r="BN132" s="139"/>
      <c r="BO132" s="139"/>
      <c r="BP132" s="139"/>
      <c r="BQ132" s="139"/>
      <c r="BR132" s="139"/>
      <c r="BS132" s="139"/>
      <c r="BT132" s="139"/>
      <c r="BU132" s="139"/>
      <c r="BV132" s="139"/>
      <c r="BW132" s="139"/>
      <c r="BX132" s="139"/>
      <c r="BY132" s="139"/>
      <c r="BZ132" s="139"/>
      <c r="CA132" s="139"/>
      <c r="CB132" s="139"/>
      <c r="CC132" s="139"/>
      <c r="CD132" s="139"/>
      <c r="CE132" s="139"/>
      <c r="CF132" s="139"/>
      <c r="CG132" s="139"/>
      <c r="CH132" s="139"/>
      <c r="CI132" s="145"/>
      <c r="CJ132" s="145"/>
      <c r="CK132" s="145"/>
      <c r="CL132" s="145"/>
      <c r="CM132" s="22"/>
      <c r="CN132" s="22"/>
    </row>
    <row r="133" spans="1:97" s="3" customFormat="1" ht="15" customHeight="1">
      <c r="A133" s="6"/>
      <c r="B133" s="4"/>
      <c r="C133" s="27"/>
      <c r="D133" s="27"/>
      <c r="E133" s="27"/>
      <c r="F133" s="27"/>
      <c r="G133" s="177"/>
      <c r="H133" s="177"/>
      <c r="I133" s="177"/>
      <c r="J133" s="177"/>
      <c r="K133" s="177"/>
      <c r="L133" s="177"/>
      <c r="M133" s="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79"/>
      <c r="AT133" s="179"/>
      <c r="AU133" s="179"/>
      <c r="AV133" s="179"/>
      <c r="AW133" s="179"/>
      <c r="AX133" s="179"/>
      <c r="AY133" s="179"/>
      <c r="AZ133" s="179"/>
      <c r="BA133" s="179"/>
      <c r="BB133" s="179"/>
      <c r="BC133" s="179"/>
      <c r="BD133" s="179"/>
      <c r="BE133" s="179"/>
      <c r="BF133" s="179"/>
      <c r="BG133" s="179"/>
      <c r="BH133" s="179"/>
      <c r="BI133" s="179"/>
      <c r="BJ133" s="179"/>
      <c r="BK133" s="179"/>
      <c r="BL133" s="179"/>
      <c r="BM133" s="179"/>
      <c r="BN133" s="179"/>
      <c r="BO133" s="179"/>
      <c r="BP133" s="179"/>
      <c r="BQ133" s="179"/>
      <c r="BR133" s="179"/>
      <c r="BS133" s="179"/>
      <c r="BT133" s="179"/>
      <c r="BU133" s="179"/>
      <c r="BV133" s="179"/>
      <c r="BW133" s="179"/>
      <c r="BX133" s="179"/>
      <c r="BY133" s="179"/>
      <c r="BZ133" s="179"/>
      <c r="CA133" s="179"/>
      <c r="CB133" s="179"/>
      <c r="CC133" s="179"/>
      <c r="CD133" s="179"/>
      <c r="CE133" s="179"/>
      <c r="CF133" s="179"/>
      <c r="CG133" s="179"/>
    </row>
    <row r="134" spans="1:97" s="3" customFormat="1" ht="25" customHeight="1">
      <c r="B134" s="245" t="s">
        <v>46</v>
      </c>
      <c r="C134" s="246"/>
      <c r="D134" s="247"/>
      <c r="E134" s="247"/>
      <c r="F134" s="248"/>
      <c r="G134" s="198">
        <f>N134+P134+R134+T134+V134+X134+Z134+AB134+AD134+AF134+AH134+AJ134</f>
        <v>8333.3333333333339</v>
      </c>
      <c r="H134" s="249">
        <f>O134+Q134+S134+U134+W134+Y134+AA134+AC134+AE134+AG134+AI134+AK134</f>
        <v>0</v>
      </c>
      <c r="I134" s="198">
        <f>AL134+AN134+AP134+AR134+AT134+AV134+AX134+AZ134+BB134+BD134+BF134+BH134</f>
        <v>20000</v>
      </c>
      <c r="J134" s="249">
        <f>AM134+AO134+AQ134+AS134+AU134+AW134+AY134+BA134+BC134+BE134+BG134+BI134</f>
        <v>0</v>
      </c>
      <c r="K134" s="198">
        <f>BJ134+BL134+BN134+BP134+BR134+BT134+BV134+BX134+BZ134+CB134+CD134+CF134</f>
        <v>20000</v>
      </c>
      <c r="L134" s="196">
        <f>BK134+BM134+BO134+BQ134+BS134+BU134+BW134+BY134+CA134+CC134+CE134+CG134</f>
        <v>0</v>
      </c>
      <c r="M134" s="145"/>
      <c r="N134" s="198">
        <v>0</v>
      </c>
      <c r="O134" s="196"/>
      <c r="P134" s="198">
        <v>0</v>
      </c>
      <c r="Q134" s="196"/>
      <c r="R134" s="198">
        <v>0</v>
      </c>
      <c r="S134" s="196"/>
      <c r="T134" s="198">
        <v>0</v>
      </c>
      <c r="U134" s="196"/>
      <c r="V134" s="198">
        <v>0</v>
      </c>
      <c r="W134" s="196"/>
      <c r="X134" s="198">
        <v>0</v>
      </c>
      <c r="Y134" s="196"/>
      <c r="Z134" s="198">
        <v>0</v>
      </c>
      <c r="AA134" s="196"/>
      <c r="AB134" s="198">
        <f>$G115/$C132</f>
        <v>1666.6666666666667</v>
      </c>
      <c r="AC134" s="196"/>
      <c r="AD134" s="198">
        <f>$G115/$C132</f>
        <v>1666.6666666666667</v>
      </c>
      <c r="AE134" s="196"/>
      <c r="AF134" s="198">
        <f>$G115/$C132</f>
        <v>1666.6666666666667</v>
      </c>
      <c r="AG134" s="196"/>
      <c r="AH134" s="198">
        <f>$G115/$C132</f>
        <v>1666.6666666666667</v>
      </c>
      <c r="AI134" s="196"/>
      <c r="AJ134" s="198">
        <f>$G115/$C132</f>
        <v>1666.6666666666667</v>
      </c>
      <c r="AK134" s="196"/>
      <c r="AL134" s="198">
        <f>$G115/$C132</f>
        <v>1666.6666666666667</v>
      </c>
      <c r="AM134" s="196"/>
      <c r="AN134" s="198">
        <f>$G115/$C132</f>
        <v>1666.6666666666667</v>
      </c>
      <c r="AO134" s="196"/>
      <c r="AP134" s="198">
        <f>$G115/$C132</f>
        <v>1666.6666666666667</v>
      </c>
      <c r="AQ134" s="196"/>
      <c r="AR134" s="198">
        <f>$G115/$C132</f>
        <v>1666.6666666666667</v>
      </c>
      <c r="AS134" s="196"/>
      <c r="AT134" s="198">
        <f>$G115/$C132</f>
        <v>1666.6666666666667</v>
      </c>
      <c r="AU134" s="196"/>
      <c r="AV134" s="198">
        <f>$G115/$C132</f>
        <v>1666.6666666666667</v>
      </c>
      <c r="AW134" s="196"/>
      <c r="AX134" s="198">
        <f>$G115/$C132</f>
        <v>1666.6666666666667</v>
      </c>
      <c r="AY134" s="196"/>
      <c r="AZ134" s="198">
        <f>$G115/$C132</f>
        <v>1666.6666666666667</v>
      </c>
      <c r="BA134" s="196"/>
      <c r="BB134" s="198">
        <f>$G115/$C132</f>
        <v>1666.6666666666667</v>
      </c>
      <c r="BC134" s="196"/>
      <c r="BD134" s="198">
        <f>$G115/$C132</f>
        <v>1666.6666666666667</v>
      </c>
      <c r="BE134" s="196"/>
      <c r="BF134" s="198">
        <f>$G115/$C132</f>
        <v>1666.6666666666667</v>
      </c>
      <c r="BG134" s="196"/>
      <c r="BH134" s="198">
        <f>$G115/$C132</f>
        <v>1666.6666666666667</v>
      </c>
      <c r="BI134" s="196"/>
      <c r="BJ134" s="198">
        <f>$G115/$C132</f>
        <v>1666.6666666666667</v>
      </c>
      <c r="BK134" s="196"/>
      <c r="BL134" s="198">
        <f>$G115/$C132</f>
        <v>1666.6666666666667</v>
      </c>
      <c r="BM134" s="196"/>
      <c r="BN134" s="198">
        <f>$G115/$C132</f>
        <v>1666.6666666666667</v>
      </c>
      <c r="BO134" s="196"/>
      <c r="BP134" s="198">
        <f>$G115/$C132</f>
        <v>1666.6666666666667</v>
      </c>
      <c r="BQ134" s="196"/>
      <c r="BR134" s="198">
        <f>$G115/$C132</f>
        <v>1666.6666666666667</v>
      </c>
      <c r="BS134" s="196"/>
      <c r="BT134" s="198">
        <f>$G115/$C132</f>
        <v>1666.6666666666667</v>
      </c>
      <c r="BU134" s="196"/>
      <c r="BV134" s="198">
        <f>$G115/$C132</f>
        <v>1666.6666666666667</v>
      </c>
      <c r="BW134" s="196"/>
      <c r="BX134" s="198">
        <f>$G115/$C132</f>
        <v>1666.6666666666667</v>
      </c>
      <c r="BY134" s="196"/>
      <c r="BZ134" s="198">
        <f>$G115/$C132</f>
        <v>1666.6666666666667</v>
      </c>
      <c r="CA134" s="196"/>
      <c r="CB134" s="198">
        <f>$G115/$C132</f>
        <v>1666.6666666666667</v>
      </c>
      <c r="CC134" s="196"/>
      <c r="CD134" s="198">
        <f>$G115/$C132</f>
        <v>1666.6666666666667</v>
      </c>
      <c r="CE134" s="196"/>
      <c r="CF134" s="198">
        <f>$G115/$C132</f>
        <v>1666.6666666666667</v>
      </c>
      <c r="CG134" s="196"/>
      <c r="CH134" s="145"/>
      <c r="CI134" s="145"/>
      <c r="CJ134" s="145"/>
      <c r="CK134" s="145"/>
      <c r="CL134" s="145"/>
      <c r="CM134" s="145"/>
      <c r="CN134" s="145"/>
      <c r="CO134" s="145"/>
      <c r="CP134" s="145"/>
      <c r="CQ134" s="145"/>
      <c r="CR134" s="22"/>
      <c r="CS134" s="22"/>
    </row>
    <row r="135" spans="1:97" s="3" customFormat="1" ht="23" customHeight="1">
      <c r="A135" s="6"/>
      <c r="B135" s="4"/>
      <c r="C135" s="27"/>
      <c r="D135" s="27"/>
      <c r="E135" s="27"/>
      <c r="F135" s="27"/>
      <c r="G135" s="177"/>
      <c r="H135" s="177"/>
      <c r="I135" s="177"/>
      <c r="J135" s="177"/>
      <c r="K135" s="177"/>
      <c r="L135" s="177"/>
      <c r="M135" s="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79"/>
      <c r="AT135" s="179"/>
      <c r="AU135" s="179"/>
      <c r="AV135" s="179"/>
      <c r="AW135" s="179"/>
      <c r="AX135" s="179"/>
      <c r="AY135" s="179"/>
      <c r="AZ135" s="179"/>
      <c r="BA135" s="179"/>
      <c r="BB135" s="179"/>
      <c r="BC135" s="179"/>
      <c r="BD135" s="179"/>
      <c r="BE135" s="179"/>
      <c r="BF135" s="179"/>
      <c r="BG135" s="179"/>
      <c r="BH135" s="179"/>
      <c r="BI135" s="179"/>
      <c r="BJ135" s="179"/>
      <c r="BK135" s="179"/>
      <c r="BL135" s="179"/>
      <c r="BM135" s="179"/>
      <c r="BN135" s="179"/>
      <c r="BO135" s="179"/>
      <c r="BP135" s="179"/>
      <c r="BQ135" s="179"/>
      <c r="BR135" s="179"/>
      <c r="BS135" s="179"/>
      <c r="BT135" s="179"/>
      <c r="BU135" s="179"/>
      <c r="BV135" s="179"/>
      <c r="BW135" s="179"/>
      <c r="BX135" s="179"/>
      <c r="BY135" s="179"/>
      <c r="BZ135" s="179"/>
      <c r="CA135" s="179"/>
      <c r="CB135" s="179"/>
      <c r="CC135" s="179"/>
      <c r="CD135" s="179"/>
      <c r="CE135" s="179"/>
      <c r="CF135" s="179"/>
      <c r="CG135" s="179"/>
    </row>
    <row r="136" spans="1:97" ht="23" customHeight="1">
      <c r="A136" s="10">
        <v>3</v>
      </c>
      <c r="B136" s="120" t="s">
        <v>56</v>
      </c>
      <c r="C136" s="191"/>
      <c r="D136" s="191"/>
      <c r="E136" s="191"/>
      <c r="F136" s="191"/>
      <c r="G136" s="177"/>
      <c r="H136" s="177"/>
      <c r="I136" s="177"/>
      <c r="J136" s="177"/>
      <c r="K136" s="192"/>
      <c r="L136" s="177"/>
      <c r="M136" s="1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79"/>
      <c r="AZ136" s="179"/>
      <c r="BA136" s="179"/>
      <c r="BB136" s="179"/>
      <c r="BC136" s="179"/>
      <c r="BD136" s="179"/>
      <c r="BE136" s="179"/>
      <c r="BF136" s="179"/>
      <c r="BG136" s="179"/>
      <c r="BH136" s="179"/>
      <c r="BI136" s="179"/>
      <c r="BJ136" s="179"/>
      <c r="BK136" s="179"/>
      <c r="BL136" s="179"/>
      <c r="BM136" s="179"/>
      <c r="BN136" s="179"/>
      <c r="BO136" s="179"/>
      <c r="BP136" s="179"/>
      <c r="BQ136" s="179"/>
      <c r="BR136" s="179"/>
      <c r="BS136" s="179"/>
      <c r="BT136" s="179"/>
      <c r="BU136" s="179"/>
      <c r="BV136" s="179"/>
      <c r="BW136" s="179"/>
      <c r="BX136" s="179"/>
      <c r="BY136" s="179"/>
      <c r="BZ136" s="179"/>
      <c r="CA136" s="179"/>
      <c r="CB136" s="179"/>
      <c r="CC136" s="179"/>
      <c r="CD136" s="179"/>
      <c r="CE136" s="179"/>
      <c r="CF136" s="179"/>
      <c r="CG136" s="179"/>
    </row>
    <row r="137" spans="1:97" s="3" customFormat="1" ht="23" customHeight="1">
      <c r="A137" s="6"/>
      <c r="B137" s="4"/>
      <c r="C137" s="27"/>
      <c r="D137" s="27"/>
      <c r="E137" s="27"/>
      <c r="F137" s="27"/>
      <c r="G137" s="177"/>
      <c r="H137" s="177"/>
      <c r="I137" s="177"/>
      <c r="J137" s="177"/>
      <c r="K137" s="177"/>
      <c r="L137" s="177"/>
      <c r="M137" s="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9"/>
      <c r="AY137" s="179"/>
      <c r="AZ137" s="179"/>
      <c r="BA137" s="179"/>
      <c r="BB137" s="179"/>
      <c r="BC137" s="179"/>
      <c r="BD137" s="179"/>
      <c r="BE137" s="179"/>
      <c r="BF137" s="179"/>
      <c r="BG137" s="179"/>
      <c r="BH137" s="179"/>
      <c r="BI137" s="179"/>
      <c r="BJ137" s="179"/>
      <c r="BK137" s="179"/>
      <c r="BL137" s="179"/>
      <c r="BM137" s="179"/>
      <c r="BN137" s="179"/>
      <c r="BO137" s="179"/>
      <c r="BP137" s="179"/>
      <c r="BQ137" s="179"/>
      <c r="BR137" s="179"/>
      <c r="BS137" s="179"/>
      <c r="BT137" s="179"/>
      <c r="BU137" s="179"/>
      <c r="BV137" s="179"/>
      <c r="BW137" s="179"/>
      <c r="BX137" s="179"/>
      <c r="BY137" s="179"/>
      <c r="BZ137" s="179"/>
      <c r="CA137" s="179"/>
      <c r="CB137" s="179"/>
      <c r="CC137" s="179"/>
      <c r="CD137" s="179"/>
      <c r="CE137" s="179"/>
      <c r="CF137" s="179"/>
      <c r="CG137" s="179"/>
    </row>
    <row r="138" spans="1:97" s="3" customFormat="1" ht="23" customHeight="1" thickBot="1">
      <c r="A138" s="1"/>
      <c r="B138" s="11" t="s">
        <v>14</v>
      </c>
      <c r="C138" s="11"/>
      <c r="D138" s="23"/>
      <c r="E138" s="23"/>
      <c r="F138" s="2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</row>
    <row r="139" spans="1:97" s="3" customFormat="1" ht="25" customHeight="1">
      <c r="B139" s="124" t="s">
        <v>45</v>
      </c>
      <c r="C139" s="143">
        <v>60</v>
      </c>
      <c r="D139" s="139"/>
      <c r="E139" s="139"/>
      <c r="F139" s="139"/>
      <c r="G139" s="139"/>
      <c r="H139" s="144"/>
      <c r="I139" s="139"/>
      <c r="J139" s="144"/>
      <c r="K139" s="139"/>
      <c r="L139" s="144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  <c r="BI139" s="139"/>
      <c r="BJ139" s="139"/>
      <c r="BK139" s="139"/>
      <c r="BL139" s="139"/>
      <c r="BM139" s="139"/>
      <c r="BN139" s="139"/>
      <c r="BO139" s="139"/>
      <c r="BP139" s="139"/>
      <c r="BQ139" s="139"/>
      <c r="BR139" s="139"/>
      <c r="BS139" s="139"/>
      <c r="BT139" s="139"/>
      <c r="BU139" s="139"/>
      <c r="BV139" s="139"/>
      <c r="BW139" s="139"/>
      <c r="BX139" s="139"/>
      <c r="BY139" s="139"/>
      <c r="BZ139" s="139"/>
      <c r="CA139" s="139"/>
      <c r="CB139" s="139"/>
      <c r="CC139" s="139"/>
      <c r="CD139" s="139"/>
      <c r="CE139" s="139"/>
      <c r="CF139" s="139"/>
      <c r="CG139" s="139"/>
      <c r="CH139" s="139"/>
      <c r="CI139" s="145"/>
      <c r="CJ139" s="145"/>
      <c r="CK139" s="145"/>
      <c r="CL139" s="145"/>
      <c r="CM139" s="22"/>
      <c r="CN139" s="22"/>
    </row>
    <row r="140" spans="1:97" s="3" customFormat="1" ht="15" customHeight="1">
      <c r="A140" s="6"/>
      <c r="B140" s="4"/>
      <c r="C140" s="27"/>
      <c r="D140" s="27"/>
      <c r="E140" s="27"/>
      <c r="F140" s="27"/>
      <c r="G140" s="177"/>
      <c r="H140" s="177"/>
      <c r="I140" s="177"/>
      <c r="J140" s="177"/>
      <c r="K140" s="177"/>
      <c r="L140" s="177"/>
      <c r="M140" s="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179"/>
      <c r="AT140" s="179"/>
      <c r="AU140" s="179"/>
      <c r="AV140" s="179"/>
      <c r="AW140" s="179"/>
      <c r="AX140" s="179"/>
      <c r="AY140" s="179"/>
      <c r="AZ140" s="179"/>
      <c r="BA140" s="179"/>
      <c r="BB140" s="179"/>
      <c r="BC140" s="179"/>
      <c r="BD140" s="179"/>
      <c r="BE140" s="179"/>
      <c r="BF140" s="179"/>
      <c r="BG140" s="179"/>
      <c r="BH140" s="179"/>
      <c r="BI140" s="179"/>
      <c r="BJ140" s="179"/>
      <c r="BK140" s="179"/>
      <c r="BL140" s="179"/>
      <c r="BM140" s="179"/>
      <c r="BN140" s="179"/>
      <c r="BO140" s="179"/>
      <c r="BP140" s="179"/>
      <c r="BQ140" s="179"/>
      <c r="BR140" s="179"/>
      <c r="BS140" s="179"/>
      <c r="BT140" s="179"/>
      <c r="BU140" s="179"/>
      <c r="BV140" s="179"/>
      <c r="BW140" s="179"/>
      <c r="BX140" s="179"/>
      <c r="BY140" s="179"/>
      <c r="BZ140" s="179"/>
      <c r="CA140" s="179"/>
      <c r="CB140" s="179"/>
      <c r="CC140" s="179"/>
      <c r="CD140" s="179"/>
      <c r="CE140" s="179"/>
      <c r="CF140" s="179"/>
      <c r="CG140" s="179"/>
    </row>
    <row r="141" spans="1:97" s="3" customFormat="1" ht="25" customHeight="1">
      <c r="B141" s="245" t="s">
        <v>46</v>
      </c>
      <c r="C141" s="246"/>
      <c r="D141" s="247"/>
      <c r="E141" s="247"/>
      <c r="F141" s="248"/>
      <c r="G141" s="198"/>
      <c r="H141" s="249"/>
      <c r="I141" s="198">
        <f>AL141+AN141+AP141+AR141+AT141+AV141+AX141+AZ141+BB141+BD141+BF141+BH141</f>
        <v>0</v>
      </c>
      <c r="J141" s="249">
        <f>AM141+AO141+AQ141+AS141+AU141+AW141+AY141+BA141+BC141+BE141+BG141+BI141</f>
        <v>0</v>
      </c>
      <c r="K141" s="198">
        <f>BJ141+BL141+BN141+BP141+BR141+BT141+BV141+BX141+BZ141+CB141+CD141+CF141</f>
        <v>0</v>
      </c>
      <c r="L141" s="196">
        <f>BK141+BM141+BO141+BQ141+BS141+BU141+BW141+BY141+CA141+CC141+CE141+CG141</f>
        <v>0</v>
      </c>
      <c r="M141" s="145"/>
      <c r="N141" s="198">
        <v>0</v>
      </c>
      <c r="O141" s="196">
        <v>0</v>
      </c>
      <c r="P141" s="198">
        <v>0</v>
      </c>
      <c r="Q141" s="196">
        <v>0</v>
      </c>
      <c r="R141" s="198">
        <v>0</v>
      </c>
      <c r="S141" s="196">
        <v>0</v>
      </c>
      <c r="T141" s="198">
        <v>0</v>
      </c>
      <c r="U141" s="196">
        <v>0</v>
      </c>
      <c r="V141" s="198">
        <v>0</v>
      </c>
      <c r="W141" s="196">
        <v>0</v>
      </c>
      <c r="X141" s="198">
        <v>0</v>
      </c>
      <c r="Y141" s="196">
        <v>0</v>
      </c>
      <c r="Z141" s="198">
        <v>0</v>
      </c>
      <c r="AA141" s="196">
        <v>0</v>
      </c>
      <c r="AB141" s="198">
        <v>0</v>
      </c>
      <c r="AC141" s="196">
        <v>0</v>
      </c>
      <c r="AD141" s="198">
        <v>0</v>
      </c>
      <c r="AE141" s="196">
        <v>0</v>
      </c>
      <c r="AF141" s="198">
        <v>0</v>
      </c>
      <c r="AG141" s="196">
        <v>0</v>
      </c>
      <c r="AH141" s="198">
        <v>0</v>
      </c>
      <c r="AI141" s="196">
        <v>0</v>
      </c>
      <c r="AJ141" s="198">
        <v>0</v>
      </c>
      <c r="AK141" s="196">
        <v>0</v>
      </c>
      <c r="AL141" s="198">
        <f>$I115/$C139</f>
        <v>0</v>
      </c>
      <c r="AM141" s="196"/>
      <c r="AN141" s="198">
        <f>$I115/$C139</f>
        <v>0</v>
      </c>
      <c r="AO141" s="196"/>
      <c r="AP141" s="198">
        <f>$I115/$C139</f>
        <v>0</v>
      </c>
      <c r="AQ141" s="196"/>
      <c r="AR141" s="198">
        <f>$I115/$C139</f>
        <v>0</v>
      </c>
      <c r="AS141" s="196"/>
      <c r="AT141" s="198">
        <f>$I115/$C139</f>
        <v>0</v>
      </c>
      <c r="AU141" s="196"/>
      <c r="AV141" s="198">
        <f>$I115/$C139</f>
        <v>0</v>
      </c>
      <c r="AW141" s="196"/>
      <c r="AX141" s="198">
        <f>$I115/$C139</f>
        <v>0</v>
      </c>
      <c r="AY141" s="196"/>
      <c r="AZ141" s="198">
        <f>$I115/$C139</f>
        <v>0</v>
      </c>
      <c r="BA141" s="196"/>
      <c r="BB141" s="198">
        <f>$I115/$C139</f>
        <v>0</v>
      </c>
      <c r="BC141" s="196"/>
      <c r="BD141" s="198">
        <f>$I115/$C139</f>
        <v>0</v>
      </c>
      <c r="BE141" s="196"/>
      <c r="BF141" s="198">
        <f>$I115/$C139</f>
        <v>0</v>
      </c>
      <c r="BG141" s="196"/>
      <c r="BH141" s="198">
        <f>$I115/$C139</f>
        <v>0</v>
      </c>
      <c r="BI141" s="196"/>
      <c r="BJ141" s="198">
        <f>$I115/$C139</f>
        <v>0</v>
      </c>
      <c r="BK141" s="196"/>
      <c r="BL141" s="198">
        <f>$I115/$C139</f>
        <v>0</v>
      </c>
      <c r="BM141" s="196"/>
      <c r="BN141" s="198">
        <f>$I115/$C139</f>
        <v>0</v>
      </c>
      <c r="BO141" s="196"/>
      <c r="BP141" s="198">
        <f>$I115/$C139</f>
        <v>0</v>
      </c>
      <c r="BQ141" s="196"/>
      <c r="BR141" s="198">
        <f>$I115/$C139</f>
        <v>0</v>
      </c>
      <c r="BS141" s="196"/>
      <c r="BT141" s="198">
        <f>$I115/$C139</f>
        <v>0</v>
      </c>
      <c r="BU141" s="196"/>
      <c r="BV141" s="198">
        <f>$I115/$C139</f>
        <v>0</v>
      </c>
      <c r="BW141" s="196"/>
      <c r="BX141" s="198">
        <f>$I115/$C139</f>
        <v>0</v>
      </c>
      <c r="BY141" s="196"/>
      <c r="BZ141" s="198">
        <f>$I115/$C139</f>
        <v>0</v>
      </c>
      <c r="CA141" s="196"/>
      <c r="CB141" s="198">
        <f>$I115/$C139</f>
        <v>0</v>
      </c>
      <c r="CC141" s="196"/>
      <c r="CD141" s="198">
        <f>$I115/$C139</f>
        <v>0</v>
      </c>
      <c r="CE141" s="196"/>
      <c r="CF141" s="198">
        <f>$I115/$C139</f>
        <v>0</v>
      </c>
      <c r="CG141" s="196"/>
      <c r="CH141" s="145"/>
      <c r="CI141" s="145"/>
      <c r="CJ141" s="145"/>
      <c r="CK141" s="145"/>
      <c r="CL141" s="145"/>
      <c r="CM141" s="145"/>
      <c r="CN141" s="145"/>
      <c r="CO141" s="145"/>
      <c r="CP141" s="145"/>
      <c r="CQ141" s="145"/>
      <c r="CR141" s="22"/>
      <c r="CS141" s="22"/>
    </row>
    <row r="142" spans="1:97" s="3" customFormat="1" ht="23" customHeight="1">
      <c r="A142" s="6"/>
      <c r="B142" s="4"/>
      <c r="C142" s="27"/>
      <c r="D142" s="27"/>
      <c r="E142" s="27"/>
      <c r="F142" s="27"/>
      <c r="G142" s="177"/>
      <c r="H142" s="177"/>
      <c r="I142" s="177"/>
      <c r="J142" s="177"/>
      <c r="K142" s="177"/>
      <c r="L142" s="177"/>
      <c r="M142" s="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  <c r="AA142" s="179"/>
      <c r="AB142" s="179"/>
      <c r="AC142" s="179"/>
      <c r="AD142" s="179"/>
      <c r="AE142" s="179"/>
      <c r="AF142" s="179"/>
      <c r="AG142" s="179"/>
      <c r="AH142" s="179"/>
      <c r="AI142" s="179"/>
      <c r="AJ142" s="179"/>
      <c r="AK142" s="179"/>
      <c r="AL142" s="179"/>
      <c r="AM142" s="179"/>
      <c r="AN142" s="179"/>
      <c r="AO142" s="179"/>
      <c r="AP142" s="179"/>
      <c r="AQ142" s="179"/>
      <c r="AR142" s="179"/>
      <c r="AS142" s="179"/>
      <c r="AT142" s="179"/>
      <c r="AU142" s="179"/>
      <c r="AV142" s="179"/>
      <c r="AW142" s="179"/>
      <c r="AX142" s="179"/>
      <c r="AY142" s="179"/>
      <c r="AZ142" s="179"/>
      <c r="BA142" s="179"/>
      <c r="BB142" s="179"/>
      <c r="BC142" s="179"/>
      <c r="BD142" s="179"/>
      <c r="BE142" s="179"/>
      <c r="BF142" s="179"/>
      <c r="BG142" s="179"/>
      <c r="BH142" s="179"/>
      <c r="BI142" s="179"/>
      <c r="BJ142" s="179"/>
      <c r="BK142" s="179"/>
      <c r="BL142" s="179"/>
      <c r="BM142" s="179"/>
      <c r="BN142" s="179"/>
      <c r="BO142" s="179"/>
      <c r="BP142" s="179"/>
      <c r="BQ142" s="179"/>
      <c r="BR142" s="179"/>
      <c r="BS142" s="179"/>
      <c r="BT142" s="179"/>
      <c r="BU142" s="179"/>
      <c r="BV142" s="179"/>
      <c r="BW142" s="179"/>
      <c r="BX142" s="179"/>
      <c r="BY142" s="179"/>
      <c r="BZ142" s="179"/>
      <c r="CA142" s="179"/>
      <c r="CB142" s="179"/>
      <c r="CC142" s="179"/>
      <c r="CD142" s="179"/>
      <c r="CE142" s="179"/>
      <c r="CF142" s="179"/>
      <c r="CG142" s="179"/>
    </row>
    <row r="143" spans="1:97" ht="23" customHeight="1">
      <c r="A143" s="10">
        <v>4</v>
      </c>
      <c r="B143" s="120" t="s">
        <v>62</v>
      </c>
      <c r="C143" s="191"/>
      <c r="D143" s="191"/>
      <c r="E143" s="191"/>
      <c r="F143" s="191"/>
      <c r="G143" s="177"/>
      <c r="H143" s="177"/>
      <c r="I143" s="177"/>
      <c r="J143" s="177"/>
      <c r="K143" s="192"/>
      <c r="L143" s="177"/>
      <c r="M143" s="1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9"/>
      <c r="AK143" s="179"/>
      <c r="AL143" s="179"/>
      <c r="AM143" s="179"/>
      <c r="AN143" s="179"/>
      <c r="AO143" s="179"/>
      <c r="AP143" s="179"/>
      <c r="AQ143" s="179"/>
      <c r="AR143" s="179"/>
      <c r="AS143" s="179"/>
      <c r="AT143" s="179"/>
      <c r="AU143" s="179"/>
      <c r="AV143" s="179"/>
      <c r="AW143" s="179"/>
      <c r="AX143" s="179"/>
      <c r="AY143" s="179"/>
      <c r="AZ143" s="179"/>
      <c r="BA143" s="179"/>
      <c r="BB143" s="179"/>
      <c r="BC143" s="179"/>
      <c r="BD143" s="179"/>
      <c r="BE143" s="179"/>
      <c r="BF143" s="179"/>
      <c r="BG143" s="179"/>
      <c r="BH143" s="179"/>
      <c r="BI143" s="179"/>
      <c r="BJ143" s="179"/>
      <c r="BK143" s="179"/>
      <c r="BL143" s="179"/>
      <c r="BM143" s="179"/>
      <c r="BN143" s="179"/>
      <c r="BO143" s="179"/>
      <c r="BP143" s="179"/>
      <c r="BQ143" s="179"/>
      <c r="BR143" s="179"/>
      <c r="BS143" s="179"/>
      <c r="BT143" s="179"/>
      <c r="BU143" s="179"/>
      <c r="BV143" s="179"/>
      <c r="BW143" s="179"/>
      <c r="BX143" s="179"/>
      <c r="BY143" s="179"/>
      <c r="BZ143" s="179"/>
      <c r="CA143" s="179"/>
      <c r="CB143" s="179"/>
      <c r="CC143" s="179"/>
      <c r="CD143" s="179"/>
      <c r="CE143" s="179"/>
      <c r="CF143" s="179"/>
      <c r="CG143" s="179"/>
    </row>
    <row r="144" spans="1:97" s="3" customFormat="1" ht="23" customHeight="1">
      <c r="A144" s="6"/>
      <c r="B144" s="4"/>
      <c r="C144" s="27"/>
      <c r="D144" s="27"/>
      <c r="E144" s="27"/>
      <c r="F144" s="27"/>
      <c r="G144" s="177"/>
      <c r="H144" s="177"/>
      <c r="I144" s="177"/>
      <c r="J144" s="177"/>
      <c r="K144" s="177"/>
      <c r="L144" s="177"/>
      <c r="M144" s="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179"/>
      <c r="AT144" s="179"/>
      <c r="AU144" s="179"/>
      <c r="AV144" s="179"/>
      <c r="AW144" s="179"/>
      <c r="AX144" s="179"/>
      <c r="AY144" s="179"/>
      <c r="AZ144" s="179"/>
      <c r="BA144" s="179"/>
      <c r="BB144" s="179"/>
      <c r="BC144" s="179"/>
      <c r="BD144" s="179"/>
      <c r="BE144" s="179"/>
      <c r="BF144" s="179"/>
      <c r="BG144" s="179"/>
      <c r="BH144" s="179"/>
      <c r="BI144" s="179"/>
      <c r="BJ144" s="179"/>
      <c r="BK144" s="179"/>
      <c r="BL144" s="179"/>
      <c r="BM144" s="179"/>
      <c r="BN144" s="179"/>
      <c r="BO144" s="179"/>
      <c r="BP144" s="179"/>
      <c r="BQ144" s="179"/>
      <c r="BR144" s="179"/>
      <c r="BS144" s="179"/>
      <c r="BT144" s="179"/>
      <c r="BU144" s="179"/>
      <c r="BV144" s="179"/>
      <c r="BW144" s="179"/>
      <c r="BX144" s="179"/>
      <c r="BY144" s="179"/>
      <c r="BZ144" s="179"/>
      <c r="CA144" s="179"/>
      <c r="CB144" s="179"/>
      <c r="CC144" s="179"/>
      <c r="CD144" s="179"/>
      <c r="CE144" s="179"/>
      <c r="CF144" s="179"/>
      <c r="CG144" s="179"/>
    </row>
    <row r="145" spans="1:97" s="3" customFormat="1" ht="23" customHeight="1" thickBot="1">
      <c r="A145" s="1"/>
      <c r="B145" s="11" t="s">
        <v>14</v>
      </c>
      <c r="C145" s="11"/>
      <c r="D145" s="23"/>
      <c r="E145" s="23"/>
      <c r="F145" s="2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</row>
    <row r="146" spans="1:97" s="3" customFormat="1" ht="25" customHeight="1">
      <c r="B146" s="124" t="s">
        <v>45</v>
      </c>
      <c r="C146" s="143">
        <v>60</v>
      </c>
      <c r="D146" s="139"/>
      <c r="E146" s="139"/>
      <c r="F146" s="139"/>
      <c r="G146" s="139"/>
      <c r="H146" s="144"/>
      <c r="I146" s="139"/>
      <c r="J146" s="144"/>
      <c r="K146" s="139"/>
      <c r="L146" s="144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39"/>
      <c r="BG146" s="139"/>
      <c r="BH146" s="139"/>
      <c r="BI146" s="139"/>
      <c r="BJ146" s="139"/>
      <c r="BK146" s="139"/>
      <c r="BL146" s="139"/>
      <c r="BM146" s="139"/>
      <c r="BN146" s="139"/>
      <c r="BO146" s="139"/>
      <c r="BP146" s="139"/>
      <c r="BQ146" s="139"/>
      <c r="BR146" s="139"/>
      <c r="BS146" s="139"/>
      <c r="BT146" s="139"/>
      <c r="BU146" s="139"/>
      <c r="BV146" s="139"/>
      <c r="BW146" s="139"/>
      <c r="BX146" s="139"/>
      <c r="BY146" s="139"/>
      <c r="BZ146" s="139"/>
      <c r="CA146" s="139"/>
      <c r="CB146" s="139"/>
      <c r="CC146" s="139"/>
      <c r="CD146" s="139"/>
      <c r="CE146" s="139"/>
      <c r="CF146" s="139"/>
      <c r="CG146" s="139"/>
      <c r="CH146" s="139"/>
      <c r="CI146" s="145"/>
      <c r="CJ146" s="145"/>
      <c r="CK146" s="145"/>
      <c r="CL146" s="145"/>
      <c r="CM146" s="22"/>
      <c r="CN146" s="22"/>
    </row>
    <row r="147" spans="1:97" s="3" customFormat="1" ht="15" customHeight="1">
      <c r="A147" s="6"/>
      <c r="B147" s="4"/>
      <c r="C147" s="27"/>
      <c r="D147" s="27"/>
      <c r="E147" s="27"/>
      <c r="F147" s="27"/>
      <c r="G147" s="177"/>
      <c r="H147" s="177"/>
      <c r="I147" s="177"/>
      <c r="J147" s="177"/>
      <c r="K147" s="177"/>
      <c r="L147" s="177"/>
      <c r="M147" s="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179"/>
      <c r="AT147" s="179"/>
      <c r="AU147" s="179"/>
      <c r="AV147" s="179"/>
      <c r="AW147" s="179"/>
      <c r="AX147" s="179"/>
      <c r="AY147" s="179"/>
      <c r="AZ147" s="179"/>
      <c r="BA147" s="179"/>
      <c r="BB147" s="179"/>
      <c r="BC147" s="179"/>
      <c r="BD147" s="179"/>
      <c r="BE147" s="179"/>
      <c r="BF147" s="179"/>
      <c r="BG147" s="179"/>
      <c r="BH147" s="179"/>
      <c r="BI147" s="179"/>
      <c r="BJ147" s="179"/>
      <c r="BK147" s="179"/>
      <c r="BL147" s="179"/>
      <c r="BM147" s="179"/>
      <c r="BN147" s="179"/>
      <c r="BO147" s="179"/>
      <c r="BP147" s="179"/>
      <c r="BQ147" s="179"/>
      <c r="BR147" s="179"/>
      <c r="BS147" s="179"/>
      <c r="BT147" s="179"/>
      <c r="BU147" s="179"/>
      <c r="BV147" s="179"/>
      <c r="BW147" s="179"/>
      <c r="BX147" s="179"/>
      <c r="BY147" s="179"/>
      <c r="BZ147" s="179"/>
      <c r="CA147" s="179"/>
      <c r="CB147" s="179"/>
      <c r="CC147" s="179"/>
      <c r="CD147" s="179"/>
      <c r="CE147" s="179"/>
      <c r="CF147" s="179"/>
      <c r="CG147" s="179"/>
    </row>
    <row r="148" spans="1:97" s="3" customFormat="1" ht="25" customHeight="1">
      <c r="B148" s="245" t="s">
        <v>46</v>
      </c>
      <c r="C148" s="246"/>
      <c r="D148" s="247"/>
      <c r="E148" s="247"/>
      <c r="F148" s="248"/>
      <c r="G148" s="198"/>
      <c r="H148" s="249"/>
      <c r="I148" s="198"/>
      <c r="J148" s="249"/>
      <c r="K148" s="198">
        <f>BJ148+BL148+BN148+BP148+BR148+BT148+BV148+BX148+BZ148+CB148+CD148+CF148</f>
        <v>0</v>
      </c>
      <c r="L148" s="196">
        <f>BK148+BM148+BO148+BQ148+BS148+BU148+BW148+BY148+CA148+CC148+CE148+CG148</f>
        <v>0</v>
      </c>
      <c r="M148" s="145"/>
      <c r="N148" s="198">
        <v>0</v>
      </c>
      <c r="O148" s="196">
        <v>0</v>
      </c>
      <c r="P148" s="198">
        <v>0</v>
      </c>
      <c r="Q148" s="196">
        <v>0</v>
      </c>
      <c r="R148" s="198">
        <v>0</v>
      </c>
      <c r="S148" s="196">
        <v>0</v>
      </c>
      <c r="T148" s="198">
        <v>0</v>
      </c>
      <c r="U148" s="196">
        <v>0</v>
      </c>
      <c r="V148" s="198">
        <v>0</v>
      </c>
      <c r="W148" s="196">
        <v>0</v>
      </c>
      <c r="X148" s="198">
        <v>0</v>
      </c>
      <c r="Y148" s="196">
        <v>0</v>
      </c>
      <c r="Z148" s="198">
        <v>0</v>
      </c>
      <c r="AA148" s="196">
        <v>0</v>
      </c>
      <c r="AB148" s="198">
        <v>0</v>
      </c>
      <c r="AC148" s="196">
        <v>0</v>
      </c>
      <c r="AD148" s="198">
        <v>0</v>
      </c>
      <c r="AE148" s="196">
        <v>0</v>
      </c>
      <c r="AF148" s="198">
        <v>0</v>
      </c>
      <c r="AG148" s="196">
        <v>0</v>
      </c>
      <c r="AH148" s="198">
        <v>0</v>
      </c>
      <c r="AI148" s="196">
        <v>0</v>
      </c>
      <c r="AJ148" s="198">
        <v>0</v>
      </c>
      <c r="AK148" s="196">
        <v>0</v>
      </c>
      <c r="AL148" s="198">
        <v>0</v>
      </c>
      <c r="AM148" s="196">
        <v>0</v>
      </c>
      <c r="AN148" s="198">
        <v>0</v>
      </c>
      <c r="AO148" s="196">
        <v>0</v>
      </c>
      <c r="AP148" s="198">
        <v>0</v>
      </c>
      <c r="AQ148" s="196">
        <v>0</v>
      </c>
      <c r="AR148" s="198">
        <v>0</v>
      </c>
      <c r="AS148" s="196">
        <v>0</v>
      </c>
      <c r="AT148" s="198">
        <v>0</v>
      </c>
      <c r="AU148" s="196">
        <v>0</v>
      </c>
      <c r="AV148" s="198">
        <v>0</v>
      </c>
      <c r="AW148" s="196">
        <v>0</v>
      </c>
      <c r="AX148" s="198">
        <v>0</v>
      </c>
      <c r="AY148" s="196">
        <v>0</v>
      </c>
      <c r="AZ148" s="198">
        <v>0</v>
      </c>
      <c r="BA148" s="196">
        <v>0</v>
      </c>
      <c r="BB148" s="198">
        <v>0</v>
      </c>
      <c r="BC148" s="196">
        <v>0</v>
      </c>
      <c r="BD148" s="198">
        <v>0</v>
      </c>
      <c r="BE148" s="196">
        <v>0</v>
      </c>
      <c r="BF148" s="198">
        <v>0</v>
      </c>
      <c r="BG148" s="196">
        <v>0</v>
      </c>
      <c r="BH148" s="198">
        <v>0</v>
      </c>
      <c r="BI148" s="196">
        <v>0</v>
      </c>
      <c r="BJ148" s="198">
        <f>$K115/$C146</f>
        <v>0</v>
      </c>
      <c r="BK148" s="196"/>
      <c r="BL148" s="198">
        <f>$K115/$C146</f>
        <v>0</v>
      </c>
      <c r="BM148" s="196"/>
      <c r="BN148" s="198">
        <f>$K115/$C146</f>
        <v>0</v>
      </c>
      <c r="BO148" s="196"/>
      <c r="BP148" s="198">
        <f>$K115/$C146</f>
        <v>0</v>
      </c>
      <c r="BQ148" s="196"/>
      <c r="BR148" s="198">
        <f>$K115/$C146</f>
        <v>0</v>
      </c>
      <c r="BS148" s="196"/>
      <c r="BT148" s="198">
        <f>$K115/$C146</f>
        <v>0</v>
      </c>
      <c r="BU148" s="196"/>
      <c r="BV148" s="198">
        <f>$K115/$C146</f>
        <v>0</v>
      </c>
      <c r="BW148" s="196"/>
      <c r="BX148" s="198">
        <f>$K115/$C146</f>
        <v>0</v>
      </c>
      <c r="BY148" s="196"/>
      <c r="BZ148" s="198">
        <f>$K115/$C146</f>
        <v>0</v>
      </c>
      <c r="CA148" s="196"/>
      <c r="CB148" s="198">
        <f>$K115/$C146</f>
        <v>0</v>
      </c>
      <c r="CC148" s="196"/>
      <c r="CD148" s="198">
        <f>$K115/$C146</f>
        <v>0</v>
      </c>
      <c r="CE148" s="196"/>
      <c r="CF148" s="198">
        <f>$K115/$C146</f>
        <v>0</v>
      </c>
      <c r="CG148" s="196"/>
      <c r="CH148" s="145"/>
      <c r="CI148" s="145"/>
      <c r="CJ148" s="145"/>
      <c r="CK148" s="145"/>
      <c r="CL148" s="145"/>
      <c r="CM148" s="145"/>
      <c r="CN148" s="145"/>
      <c r="CO148" s="145"/>
      <c r="CP148" s="145"/>
      <c r="CQ148" s="145"/>
      <c r="CR148" s="22"/>
      <c r="CS148" s="22"/>
    </row>
    <row r="149" spans="1:97" s="3" customFormat="1" ht="23" customHeight="1">
      <c r="A149" s="6"/>
      <c r="B149" s="4"/>
      <c r="C149" s="27"/>
      <c r="D149" s="27"/>
      <c r="E149" s="27"/>
      <c r="F149" s="27"/>
      <c r="G149" s="177"/>
      <c r="H149" s="177"/>
      <c r="I149" s="177"/>
      <c r="J149" s="177"/>
      <c r="K149" s="177"/>
      <c r="L149" s="177"/>
      <c r="M149" s="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79"/>
      <c r="AT149" s="179"/>
      <c r="AU149" s="179"/>
      <c r="AV149" s="179"/>
      <c r="AW149" s="179"/>
      <c r="AX149" s="179"/>
      <c r="AY149" s="179"/>
      <c r="AZ149" s="179"/>
      <c r="BA149" s="179"/>
      <c r="BB149" s="179"/>
      <c r="BC149" s="179"/>
      <c r="BD149" s="179"/>
      <c r="BE149" s="179"/>
      <c r="BF149" s="179"/>
      <c r="BG149" s="179"/>
      <c r="BH149" s="179"/>
      <c r="BI149" s="179"/>
      <c r="BJ149" s="179"/>
      <c r="BK149" s="179"/>
      <c r="BL149" s="179"/>
      <c r="BM149" s="179"/>
      <c r="BN149" s="179"/>
      <c r="BO149" s="179"/>
      <c r="BP149" s="179"/>
      <c r="BQ149" s="179"/>
      <c r="BR149" s="179"/>
      <c r="BS149" s="179"/>
      <c r="BT149" s="179"/>
      <c r="BU149" s="179"/>
      <c r="BV149" s="179"/>
      <c r="BW149" s="179"/>
      <c r="BX149" s="179"/>
      <c r="BY149" s="179"/>
      <c r="BZ149" s="179"/>
      <c r="CA149" s="179"/>
      <c r="CB149" s="179"/>
      <c r="CC149" s="179"/>
      <c r="CD149" s="179"/>
      <c r="CE149" s="179"/>
      <c r="CF149" s="179"/>
      <c r="CG149" s="179"/>
    </row>
    <row r="150" spans="1:97" s="3" customFormat="1" ht="23" customHeight="1">
      <c r="A150" s="74"/>
      <c r="B150" s="182" t="s">
        <v>57</v>
      </c>
      <c r="C150" s="234"/>
      <c r="D150" s="201">
        <v>8164</v>
      </c>
      <c r="E150" s="180">
        <v>6662</v>
      </c>
      <c r="F150" s="180">
        <v>6189</v>
      </c>
      <c r="G150" s="202">
        <f>N150+P150+R150+T150+V150+X150+Z150+AB150+AD150+AF150+AH150+AJ150</f>
        <v>20408.833333333332</v>
      </c>
      <c r="H150" s="203">
        <f>O150+Q150+S150+U150+W150+Y150+AA150+AC150+AE150+AG150+AI150+AK150</f>
        <v>0</v>
      </c>
      <c r="I150" s="202">
        <f>AL150+AN150+AP150+AR150+AT150+AV150+AX150+AZ150+BB150+BD150+BF150+BH150</f>
        <v>32075.499999999996</v>
      </c>
      <c r="J150" s="203">
        <f>AM150+AO150+AQ150+AS150+AU150+AW150+AY150+BA150+BC150+BE150+BG150+BI150</f>
        <v>0</v>
      </c>
      <c r="K150" s="202">
        <f>BJ150+BL150+BN150+BP150+BR150+BT150+BV150+BX150+BZ150+CB150+CD150+CF150</f>
        <v>32075.499999999996</v>
      </c>
      <c r="L150" s="203">
        <f>BK150+BM150+BO150+BQ150+BS150+BU150+BW150+BY150+CA150+CC150+CE150+CG150</f>
        <v>0</v>
      </c>
      <c r="M150" s="117"/>
      <c r="N150" s="200">
        <f t="shared" ref="N150:AK150" si="262">N127+N134</f>
        <v>1006.2916666666666</v>
      </c>
      <c r="O150" s="201">
        <f t="shared" si="262"/>
        <v>0</v>
      </c>
      <c r="P150" s="200">
        <f>P127+P134</f>
        <v>1006.2916666666666</v>
      </c>
      <c r="Q150" s="201">
        <f t="shared" si="262"/>
        <v>0</v>
      </c>
      <c r="R150" s="200">
        <f t="shared" si="262"/>
        <v>1006.2916666666666</v>
      </c>
      <c r="S150" s="201">
        <f t="shared" si="262"/>
        <v>0</v>
      </c>
      <c r="T150" s="200">
        <f t="shared" si="262"/>
        <v>1006.2916666666666</v>
      </c>
      <c r="U150" s="201">
        <f t="shared" si="262"/>
        <v>0</v>
      </c>
      <c r="V150" s="200">
        <f t="shared" si="262"/>
        <v>1006.2916666666666</v>
      </c>
      <c r="W150" s="201">
        <f t="shared" si="262"/>
        <v>0</v>
      </c>
      <c r="X150" s="200">
        <f t="shared" si="262"/>
        <v>1006.2916666666666</v>
      </c>
      <c r="Y150" s="201">
        <f t="shared" si="262"/>
        <v>0</v>
      </c>
      <c r="Z150" s="200">
        <f t="shared" si="262"/>
        <v>1006.2916666666666</v>
      </c>
      <c r="AA150" s="201">
        <f t="shared" si="262"/>
        <v>0</v>
      </c>
      <c r="AB150" s="200">
        <f t="shared" si="262"/>
        <v>2672.9583333333335</v>
      </c>
      <c r="AC150" s="201">
        <f t="shared" si="262"/>
        <v>0</v>
      </c>
      <c r="AD150" s="200">
        <f t="shared" si="262"/>
        <v>2672.9583333333335</v>
      </c>
      <c r="AE150" s="201">
        <f t="shared" si="262"/>
        <v>0</v>
      </c>
      <c r="AF150" s="200">
        <f t="shared" si="262"/>
        <v>2672.9583333333335</v>
      </c>
      <c r="AG150" s="201">
        <f t="shared" si="262"/>
        <v>0</v>
      </c>
      <c r="AH150" s="200">
        <f t="shared" si="262"/>
        <v>2672.9583333333335</v>
      </c>
      <c r="AI150" s="201">
        <f t="shared" si="262"/>
        <v>0</v>
      </c>
      <c r="AJ150" s="200">
        <f t="shared" si="262"/>
        <v>2672.9583333333335</v>
      </c>
      <c r="AK150" s="201">
        <f t="shared" si="262"/>
        <v>0</v>
      </c>
      <c r="AL150" s="200">
        <f>AL127+AL134+AL141</f>
        <v>2672.9583333333335</v>
      </c>
      <c r="AM150" s="201">
        <f t="shared" ref="AM150:BI150" si="263">AM127+AM134+AM141</f>
        <v>0</v>
      </c>
      <c r="AN150" s="200">
        <f t="shared" si="263"/>
        <v>2672.9583333333335</v>
      </c>
      <c r="AO150" s="201">
        <f t="shared" si="263"/>
        <v>0</v>
      </c>
      <c r="AP150" s="200">
        <f t="shared" si="263"/>
        <v>2672.9583333333335</v>
      </c>
      <c r="AQ150" s="201">
        <f t="shared" si="263"/>
        <v>0</v>
      </c>
      <c r="AR150" s="200">
        <f t="shared" si="263"/>
        <v>2672.9583333333335</v>
      </c>
      <c r="AS150" s="201">
        <f t="shared" si="263"/>
        <v>0</v>
      </c>
      <c r="AT150" s="200">
        <f t="shared" si="263"/>
        <v>2672.9583333333335</v>
      </c>
      <c r="AU150" s="201">
        <f t="shared" si="263"/>
        <v>0</v>
      </c>
      <c r="AV150" s="200">
        <f t="shared" si="263"/>
        <v>2672.9583333333335</v>
      </c>
      <c r="AW150" s="201">
        <f t="shared" si="263"/>
        <v>0</v>
      </c>
      <c r="AX150" s="200">
        <f t="shared" si="263"/>
        <v>2672.9583333333335</v>
      </c>
      <c r="AY150" s="201">
        <f t="shared" si="263"/>
        <v>0</v>
      </c>
      <c r="AZ150" s="200">
        <f t="shared" si="263"/>
        <v>2672.9583333333335</v>
      </c>
      <c r="BA150" s="201">
        <f t="shared" si="263"/>
        <v>0</v>
      </c>
      <c r="BB150" s="200">
        <f t="shared" si="263"/>
        <v>2672.9583333333335</v>
      </c>
      <c r="BC150" s="201">
        <f t="shared" si="263"/>
        <v>0</v>
      </c>
      <c r="BD150" s="200">
        <f t="shared" si="263"/>
        <v>2672.9583333333335</v>
      </c>
      <c r="BE150" s="201">
        <f t="shared" si="263"/>
        <v>0</v>
      </c>
      <c r="BF150" s="200">
        <f t="shared" si="263"/>
        <v>2672.9583333333335</v>
      </c>
      <c r="BG150" s="201">
        <f t="shared" si="263"/>
        <v>0</v>
      </c>
      <c r="BH150" s="200">
        <f t="shared" si="263"/>
        <v>2672.9583333333335</v>
      </c>
      <c r="BI150" s="201">
        <f t="shared" si="263"/>
        <v>0</v>
      </c>
      <c r="BJ150" s="200">
        <f>BJ127+BJ134+BJ141+BJ148</f>
        <v>2672.9583333333335</v>
      </c>
      <c r="BK150" s="201">
        <f t="shared" ref="BK150:CG150" si="264">BK127+BK134+BK141+BK148</f>
        <v>0</v>
      </c>
      <c r="BL150" s="200">
        <f t="shared" si="264"/>
        <v>2672.9583333333335</v>
      </c>
      <c r="BM150" s="201">
        <f t="shared" si="264"/>
        <v>0</v>
      </c>
      <c r="BN150" s="200">
        <f t="shared" si="264"/>
        <v>2672.9583333333335</v>
      </c>
      <c r="BO150" s="201">
        <f t="shared" si="264"/>
        <v>0</v>
      </c>
      <c r="BP150" s="200">
        <f t="shared" si="264"/>
        <v>2672.9583333333335</v>
      </c>
      <c r="BQ150" s="201">
        <f t="shared" si="264"/>
        <v>0</v>
      </c>
      <c r="BR150" s="200">
        <f t="shared" si="264"/>
        <v>2672.9583333333335</v>
      </c>
      <c r="BS150" s="201">
        <f t="shared" si="264"/>
        <v>0</v>
      </c>
      <c r="BT150" s="200">
        <f t="shared" si="264"/>
        <v>2672.9583333333335</v>
      </c>
      <c r="BU150" s="201">
        <f t="shared" si="264"/>
        <v>0</v>
      </c>
      <c r="BV150" s="200">
        <f t="shared" si="264"/>
        <v>2672.9583333333335</v>
      </c>
      <c r="BW150" s="201">
        <f t="shared" si="264"/>
        <v>0</v>
      </c>
      <c r="BX150" s="200">
        <f t="shared" si="264"/>
        <v>2672.9583333333335</v>
      </c>
      <c r="BY150" s="201">
        <f t="shared" si="264"/>
        <v>0</v>
      </c>
      <c r="BZ150" s="200">
        <f t="shared" si="264"/>
        <v>2672.9583333333335</v>
      </c>
      <c r="CA150" s="201">
        <f t="shared" si="264"/>
        <v>0</v>
      </c>
      <c r="CB150" s="200">
        <f t="shared" si="264"/>
        <v>2672.9583333333335</v>
      </c>
      <c r="CC150" s="201">
        <f t="shared" si="264"/>
        <v>0</v>
      </c>
      <c r="CD150" s="200">
        <f t="shared" si="264"/>
        <v>2672.9583333333335</v>
      </c>
      <c r="CE150" s="201">
        <f t="shared" si="264"/>
        <v>0</v>
      </c>
      <c r="CF150" s="200">
        <f t="shared" si="264"/>
        <v>2672.9583333333335</v>
      </c>
      <c r="CG150" s="201">
        <f t="shared" si="264"/>
        <v>0</v>
      </c>
    </row>
    <row r="151" spans="1:97" s="52" customFormat="1" ht="23" customHeight="1">
      <c r="A151" s="118"/>
      <c r="B151" s="206" t="s">
        <v>90</v>
      </c>
      <c r="C151" s="54"/>
      <c r="D151" s="54">
        <f>IFERROR(D150/'Produits &amp; Charges Khépri Santé'!D$10,"-")</f>
        <v>0.38983860185273611</v>
      </c>
      <c r="E151" s="55">
        <f>IFERROR(E150/'Produits &amp; Charges Khépri Santé'!E$10,"-")</f>
        <v>9.6997757782242802E-2</v>
      </c>
      <c r="F151" s="54">
        <f>IFERROR(F150/'Produits &amp; Charges Khépri Santé'!F$10,"-")</f>
        <v>5.9232248987912371E-2</v>
      </c>
      <c r="G151" s="53" t="str">
        <f>IFERROR(G150/#REF!,"-")</f>
        <v>-</v>
      </c>
      <c r="H151" s="178" t="str">
        <f>IFERROR(H150/#REF!,"-")</f>
        <v>-</v>
      </c>
      <c r="I151" s="53" t="str">
        <f>IFERROR(I150/#REF!,"-")</f>
        <v>-</v>
      </c>
      <c r="J151" s="178" t="str">
        <f>IFERROR(J150/#REF!,"-")</f>
        <v>-</v>
      </c>
      <c r="K151" s="53" t="str">
        <f>IFERROR(K150/#REF!,"-")</f>
        <v>-</v>
      </c>
      <c r="L151" s="178" t="str">
        <f>IFERROR(L150/#REF!,"-")</f>
        <v>-</v>
      </c>
      <c r="M151" s="118"/>
      <c r="N151" s="53" t="str">
        <f>IFERROR(N150/#REF!,"-")</f>
        <v>-</v>
      </c>
      <c r="O151" s="178" t="str">
        <f>IFERROR(O150/#REF!,"-")</f>
        <v>-</v>
      </c>
      <c r="P151" s="53" t="str">
        <f>IFERROR(P150/#REF!,"-")</f>
        <v>-</v>
      </c>
      <c r="Q151" s="178" t="str">
        <f>IFERROR(Q150/#REF!,"-")</f>
        <v>-</v>
      </c>
      <c r="R151" s="53" t="str">
        <f>IFERROR(R150/#REF!,"-")</f>
        <v>-</v>
      </c>
      <c r="S151" s="178" t="str">
        <f>IFERROR(S150/#REF!,"-")</f>
        <v>-</v>
      </c>
      <c r="T151" s="53" t="str">
        <f>IFERROR(T150/#REF!,"-")</f>
        <v>-</v>
      </c>
      <c r="U151" s="178" t="str">
        <f>IFERROR(U150/#REF!,"-")</f>
        <v>-</v>
      </c>
      <c r="V151" s="53" t="str">
        <f>IFERROR(V150/#REF!,"-")</f>
        <v>-</v>
      </c>
      <c r="W151" s="178" t="str">
        <f>IFERROR(W150/#REF!,"-")</f>
        <v>-</v>
      </c>
      <c r="X151" s="53" t="str">
        <f>IFERROR(X150/#REF!,"-")</f>
        <v>-</v>
      </c>
      <c r="Y151" s="178" t="str">
        <f>IFERROR(Y150/#REF!,"-")</f>
        <v>-</v>
      </c>
      <c r="Z151" s="53" t="str">
        <f>IFERROR(Z150/#REF!,"-")</f>
        <v>-</v>
      </c>
      <c r="AA151" s="178" t="str">
        <f>IFERROR(AA150/#REF!,"-")</f>
        <v>-</v>
      </c>
      <c r="AB151" s="53" t="str">
        <f>IFERROR(AB150/#REF!,"-")</f>
        <v>-</v>
      </c>
      <c r="AC151" s="178" t="str">
        <f>IFERROR(AC150/#REF!,"-")</f>
        <v>-</v>
      </c>
      <c r="AD151" s="53" t="str">
        <f>IFERROR(AD150/#REF!,"-")</f>
        <v>-</v>
      </c>
      <c r="AE151" s="178" t="str">
        <f>IFERROR(AE150/#REF!,"-")</f>
        <v>-</v>
      </c>
      <c r="AF151" s="53" t="str">
        <f>IFERROR(AF150/#REF!,"-")</f>
        <v>-</v>
      </c>
      <c r="AG151" s="178" t="str">
        <f>IFERROR(AG150/#REF!,"-")</f>
        <v>-</v>
      </c>
      <c r="AH151" s="53" t="str">
        <f>IFERROR(AH150/#REF!,"-")</f>
        <v>-</v>
      </c>
      <c r="AI151" s="178" t="str">
        <f>IFERROR(AI150/#REF!,"-")</f>
        <v>-</v>
      </c>
      <c r="AJ151" s="53" t="str">
        <f>IFERROR(AJ150/#REF!,"-")</f>
        <v>-</v>
      </c>
      <c r="AK151" s="178" t="str">
        <f>IFERROR(AK150/#REF!,"-")</f>
        <v>-</v>
      </c>
      <c r="AL151" s="53" t="str">
        <f>IFERROR(AL150/#REF!,"-")</f>
        <v>-</v>
      </c>
      <c r="AM151" s="178" t="str">
        <f>IFERROR(AM150/#REF!,"-")</f>
        <v>-</v>
      </c>
      <c r="AN151" s="53" t="str">
        <f>IFERROR(AN150/#REF!,"-")</f>
        <v>-</v>
      </c>
      <c r="AO151" s="178" t="str">
        <f>IFERROR(AO150/#REF!,"-")</f>
        <v>-</v>
      </c>
      <c r="AP151" s="53" t="str">
        <f>IFERROR(AP150/#REF!,"-")</f>
        <v>-</v>
      </c>
      <c r="AQ151" s="178" t="str">
        <f>IFERROR(AQ150/#REF!,"-")</f>
        <v>-</v>
      </c>
      <c r="AR151" s="53" t="str">
        <f>IFERROR(AR150/#REF!,"-")</f>
        <v>-</v>
      </c>
      <c r="AS151" s="178" t="str">
        <f>IFERROR(AS150/#REF!,"-")</f>
        <v>-</v>
      </c>
      <c r="AT151" s="53" t="str">
        <f>IFERROR(AT150/#REF!,"-")</f>
        <v>-</v>
      </c>
      <c r="AU151" s="178" t="str">
        <f>IFERROR(AU150/#REF!,"-")</f>
        <v>-</v>
      </c>
      <c r="AV151" s="53" t="str">
        <f>IFERROR(AV150/#REF!,"-")</f>
        <v>-</v>
      </c>
      <c r="AW151" s="178" t="str">
        <f>IFERROR(AW150/#REF!,"-")</f>
        <v>-</v>
      </c>
      <c r="AX151" s="53" t="str">
        <f>IFERROR(AX150/#REF!,"-")</f>
        <v>-</v>
      </c>
      <c r="AY151" s="178" t="str">
        <f>IFERROR(AY150/#REF!,"-")</f>
        <v>-</v>
      </c>
      <c r="AZ151" s="53" t="str">
        <f>IFERROR(AZ150/#REF!,"-")</f>
        <v>-</v>
      </c>
      <c r="BA151" s="178" t="str">
        <f>IFERROR(BA150/#REF!,"-")</f>
        <v>-</v>
      </c>
      <c r="BB151" s="53" t="str">
        <f>IFERROR(BB150/#REF!,"-")</f>
        <v>-</v>
      </c>
      <c r="BC151" s="178" t="str">
        <f>IFERROR(BC150/#REF!,"-")</f>
        <v>-</v>
      </c>
      <c r="BD151" s="53" t="str">
        <f>IFERROR(BD150/#REF!,"-")</f>
        <v>-</v>
      </c>
      <c r="BE151" s="178" t="str">
        <f>IFERROR(BE150/#REF!,"-")</f>
        <v>-</v>
      </c>
      <c r="BF151" s="53" t="str">
        <f>IFERROR(BF150/#REF!,"-")</f>
        <v>-</v>
      </c>
      <c r="BG151" s="178" t="str">
        <f>IFERROR(BG150/#REF!,"-")</f>
        <v>-</v>
      </c>
      <c r="BH151" s="53" t="str">
        <f>IFERROR(BH150/#REF!,"-")</f>
        <v>-</v>
      </c>
      <c r="BI151" s="178" t="str">
        <f>IFERROR(BI150/#REF!,"-")</f>
        <v>-</v>
      </c>
      <c r="BJ151" s="53" t="str">
        <f>IFERROR(BJ150/#REF!,"-")</f>
        <v>-</v>
      </c>
      <c r="BK151" s="178" t="str">
        <f>IFERROR(BK150/#REF!,"-")</f>
        <v>-</v>
      </c>
      <c r="BL151" s="53" t="str">
        <f>IFERROR(BL150/#REF!,"-")</f>
        <v>-</v>
      </c>
      <c r="BM151" s="178" t="str">
        <f>IFERROR(BM150/#REF!,"-")</f>
        <v>-</v>
      </c>
      <c r="BN151" s="53" t="str">
        <f>IFERROR(BN150/#REF!,"-")</f>
        <v>-</v>
      </c>
      <c r="BO151" s="178" t="str">
        <f>IFERROR(BO150/#REF!,"-")</f>
        <v>-</v>
      </c>
      <c r="BP151" s="53" t="str">
        <f>IFERROR(BP150/#REF!,"-")</f>
        <v>-</v>
      </c>
      <c r="BQ151" s="178" t="str">
        <f>IFERROR(BQ150/#REF!,"-")</f>
        <v>-</v>
      </c>
      <c r="BR151" s="53" t="str">
        <f>IFERROR(BR150/#REF!,"-")</f>
        <v>-</v>
      </c>
      <c r="BS151" s="178" t="str">
        <f>IFERROR(BS150/#REF!,"-")</f>
        <v>-</v>
      </c>
      <c r="BT151" s="53" t="str">
        <f>IFERROR(BT150/#REF!,"-")</f>
        <v>-</v>
      </c>
      <c r="BU151" s="178" t="str">
        <f>IFERROR(BU150/#REF!,"-")</f>
        <v>-</v>
      </c>
      <c r="BV151" s="53" t="str">
        <f>IFERROR(BV150/#REF!,"-")</f>
        <v>-</v>
      </c>
      <c r="BW151" s="178" t="str">
        <f>IFERROR(BW150/#REF!,"-")</f>
        <v>-</v>
      </c>
      <c r="BX151" s="53" t="str">
        <f>IFERROR(BX150/#REF!,"-")</f>
        <v>-</v>
      </c>
      <c r="BY151" s="178" t="str">
        <f>IFERROR(BY150/#REF!,"-")</f>
        <v>-</v>
      </c>
      <c r="BZ151" s="53" t="str">
        <f>IFERROR(BZ150/#REF!,"-")</f>
        <v>-</v>
      </c>
      <c r="CA151" s="178" t="str">
        <f>IFERROR(CA150/#REF!,"-")</f>
        <v>-</v>
      </c>
      <c r="CB151" s="53" t="str">
        <f>IFERROR(CB150/#REF!,"-")</f>
        <v>-</v>
      </c>
      <c r="CC151" s="178" t="str">
        <f>IFERROR(CC150/#REF!,"-")</f>
        <v>-</v>
      </c>
      <c r="CD151" s="53" t="str">
        <f>IFERROR(CD150/#REF!,"-")</f>
        <v>-</v>
      </c>
      <c r="CE151" s="178" t="str">
        <f>IFERROR(CE150/#REF!,"-")</f>
        <v>-</v>
      </c>
      <c r="CF151" s="53" t="str">
        <f>IFERROR(CF150/#REF!,"-")</f>
        <v>-</v>
      </c>
      <c r="CG151" s="178" t="str">
        <f>IFERROR(CG150/#REF!,"-")</f>
        <v>-</v>
      </c>
    </row>
    <row r="152" spans="1:97"/>
    <row r="153" spans="1:97" ht="24" thickBot="1"/>
    <row r="154" spans="1:97" s="3" customFormat="1" ht="25" customHeight="1" thickTop="1">
      <c r="A154" s="14" t="s">
        <v>178</v>
      </c>
      <c r="B154" s="175" t="s">
        <v>105</v>
      </c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  <c r="BI154" s="175"/>
      <c r="BJ154" s="175"/>
      <c r="BK154" s="175"/>
      <c r="BL154" s="175"/>
      <c r="BM154" s="175"/>
      <c r="BN154" s="175"/>
      <c r="BO154" s="175"/>
      <c r="BP154" s="175"/>
      <c r="BQ154" s="175"/>
      <c r="BR154" s="175"/>
      <c r="BS154" s="175"/>
      <c r="BT154" s="175"/>
      <c r="BU154" s="175"/>
      <c r="BV154" s="175"/>
      <c r="BW154" s="175"/>
      <c r="BX154" s="175"/>
      <c r="BY154" s="175"/>
      <c r="BZ154" s="175"/>
      <c r="CA154" s="175"/>
      <c r="CB154" s="175"/>
      <c r="CC154" s="175"/>
      <c r="CD154" s="175"/>
      <c r="CE154" s="175"/>
      <c r="CF154" s="175"/>
      <c r="CG154" s="175"/>
    </row>
    <row r="155" spans="1:97" s="3" customFormat="1" ht="23" customHeight="1">
      <c r="A155" s="6"/>
      <c r="B155" s="4"/>
      <c r="C155" s="27"/>
      <c r="D155" s="27"/>
      <c r="E155" s="27"/>
      <c r="F155" s="27"/>
      <c r="G155" s="177"/>
      <c r="H155" s="177"/>
      <c r="I155" s="177"/>
      <c r="J155" s="177"/>
      <c r="K155" s="177"/>
      <c r="L155" s="177"/>
      <c r="M155" s="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179"/>
      <c r="AT155" s="179"/>
      <c r="AU155" s="179"/>
      <c r="AV155" s="179"/>
      <c r="AW155" s="179"/>
      <c r="AX155" s="179"/>
      <c r="AY155" s="179"/>
      <c r="AZ155" s="179"/>
      <c r="BA155" s="179"/>
      <c r="BB155" s="179"/>
      <c r="BC155" s="179"/>
      <c r="BD155" s="179"/>
      <c r="BE155" s="179"/>
      <c r="BF155" s="179"/>
      <c r="BG155" s="179"/>
      <c r="BH155" s="179"/>
      <c r="BI155" s="179"/>
      <c r="BJ155" s="179"/>
      <c r="BK155" s="179"/>
      <c r="BL155" s="179"/>
      <c r="BM155" s="179"/>
      <c r="BN155" s="179"/>
      <c r="BO155" s="179"/>
      <c r="BP155" s="179"/>
      <c r="BQ155" s="179"/>
      <c r="BR155" s="179"/>
      <c r="BS155" s="179"/>
      <c r="BT155" s="179"/>
      <c r="BU155" s="179"/>
      <c r="BV155" s="179"/>
      <c r="BW155" s="179"/>
      <c r="BX155" s="179"/>
      <c r="BY155" s="179"/>
      <c r="BZ155" s="179"/>
      <c r="CA155" s="179"/>
      <c r="CB155" s="179"/>
      <c r="CC155" s="179"/>
      <c r="CD155" s="179"/>
      <c r="CE155" s="179"/>
      <c r="CF155" s="179"/>
      <c r="CG155" s="179"/>
    </row>
    <row r="156" spans="1:97" s="3" customFormat="1" ht="23" customHeight="1" thickBot="1">
      <c r="A156" s="1"/>
      <c r="B156" s="11" t="s">
        <v>14</v>
      </c>
      <c r="C156" s="11"/>
      <c r="D156" s="23"/>
      <c r="E156" s="23"/>
      <c r="F156" s="2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</row>
    <row r="157" spans="1:97" s="3" customFormat="1" ht="23" customHeight="1">
      <c r="A157" s="74"/>
      <c r="B157" s="74" t="s">
        <v>119</v>
      </c>
      <c r="C157" s="113"/>
      <c r="D157" s="113"/>
      <c r="E157" s="113"/>
      <c r="F157" s="113"/>
      <c r="G157" s="197"/>
      <c r="H157" s="68"/>
      <c r="I157" s="197"/>
      <c r="J157" s="68"/>
      <c r="K157" s="197"/>
      <c r="L157" s="68"/>
      <c r="M157" s="74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  <c r="AR157" s="110"/>
      <c r="AS157" s="110"/>
      <c r="AT157" s="110"/>
      <c r="AU157" s="110"/>
      <c r="AV157" s="110"/>
      <c r="AW157" s="110"/>
      <c r="AX157" s="110"/>
      <c r="AY157" s="110"/>
      <c r="AZ157" s="110"/>
      <c r="BA157" s="110"/>
      <c r="BB157" s="110"/>
      <c r="BC157" s="110"/>
      <c r="BD157" s="110"/>
      <c r="BE157" s="110"/>
      <c r="BF157" s="110"/>
      <c r="BG157" s="110"/>
      <c r="BH157" s="110"/>
      <c r="BI157" s="110"/>
      <c r="BJ157" s="110"/>
      <c r="BK157" s="110"/>
      <c r="BL157" s="110"/>
      <c r="BM157" s="110"/>
      <c r="BN157" s="110"/>
      <c r="BO157" s="110"/>
      <c r="BP157" s="110"/>
      <c r="BQ157" s="110"/>
      <c r="BR157" s="110"/>
      <c r="BS157" s="110"/>
      <c r="BT157" s="110"/>
      <c r="BU157" s="110"/>
      <c r="BV157" s="110"/>
      <c r="BW157" s="110"/>
      <c r="BX157" s="110"/>
      <c r="BY157" s="110"/>
      <c r="BZ157" s="110"/>
      <c r="CA157" s="110"/>
      <c r="CB157" s="110"/>
      <c r="CC157" s="110"/>
      <c r="CD157" s="110"/>
      <c r="CE157" s="110"/>
      <c r="CF157" s="110"/>
      <c r="CG157" s="110"/>
    </row>
    <row r="158" spans="1:97" s="3" customFormat="1" ht="23" customHeight="1">
      <c r="A158" s="6"/>
      <c r="B158" s="4"/>
      <c r="C158" s="27"/>
      <c r="D158" s="27"/>
      <c r="E158" s="27"/>
      <c r="F158" s="27"/>
      <c r="G158" s="177"/>
      <c r="H158" s="177"/>
      <c r="I158" s="177"/>
      <c r="J158" s="177"/>
      <c r="K158" s="177"/>
      <c r="L158" s="177"/>
      <c r="M158" s="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179"/>
      <c r="AT158" s="179"/>
      <c r="AU158" s="179"/>
      <c r="AV158" s="179"/>
      <c r="AW158" s="179"/>
      <c r="AX158" s="179"/>
      <c r="AY158" s="179"/>
      <c r="AZ158" s="179"/>
      <c r="BA158" s="179"/>
      <c r="BB158" s="179"/>
      <c r="BC158" s="179"/>
      <c r="BD158" s="179"/>
      <c r="BE158" s="179"/>
      <c r="BF158" s="179"/>
      <c r="BG158" s="179"/>
      <c r="BH158" s="179"/>
      <c r="BI158" s="179"/>
      <c r="BJ158" s="179"/>
      <c r="BK158" s="179"/>
      <c r="BL158" s="179"/>
      <c r="BM158" s="179"/>
      <c r="BN158" s="179"/>
      <c r="BO158" s="179"/>
      <c r="BP158" s="179"/>
      <c r="BQ158" s="179"/>
      <c r="BR158" s="179"/>
      <c r="BS158" s="179"/>
      <c r="BT158" s="179"/>
      <c r="BU158" s="179"/>
      <c r="BV158" s="179"/>
      <c r="BW158" s="179"/>
      <c r="BX158" s="179"/>
      <c r="BY158" s="179"/>
      <c r="BZ158" s="179"/>
      <c r="CA158" s="179"/>
      <c r="CB158" s="179"/>
      <c r="CC158" s="179"/>
      <c r="CD158" s="179"/>
      <c r="CE158" s="179"/>
      <c r="CF158" s="179"/>
      <c r="CG158" s="179"/>
    </row>
    <row r="159" spans="1:97" s="3" customFormat="1" ht="25" customHeight="1">
      <c r="A159" s="1"/>
      <c r="B159" s="206" t="str">
        <f>B157</f>
        <v>Montant reprises sur amortissements</v>
      </c>
      <c r="C159" s="511"/>
      <c r="D159" s="500">
        <v>0</v>
      </c>
      <c r="E159" s="500">
        <v>0</v>
      </c>
      <c r="F159" s="501">
        <v>1897</v>
      </c>
      <c r="G159" s="198">
        <f>N159+P159+R159+T159+V159+X159+Z159+AB159+AD159+AF159+AH159+AJ159</f>
        <v>0</v>
      </c>
      <c r="H159" s="249">
        <f>O159+Q159+S159+U159+W159+Y159+AA159+AC159+AE159+AG159+AI159+AK159</f>
        <v>0</v>
      </c>
      <c r="I159" s="198">
        <f>AL159+AN159+AP159+AR159+AT159+AV159+AX159+AZ159+BB159+BD159+BF159+BH159</f>
        <v>0</v>
      </c>
      <c r="J159" s="249">
        <f>AM159+AO159+AQ159+AS159+AU159+AW159+AY159+BA159+BC159+BE159+BG159+BI159</f>
        <v>0</v>
      </c>
      <c r="K159" s="198">
        <f>BJ159+BL159+BN159+BP159+BR159+BT159+BV159+BX159+BZ159+CB159+CD159+CF159</f>
        <v>0</v>
      </c>
      <c r="L159" s="196">
        <f>BK159+BM159+BO159+BQ159+BS159+BU159+BW159+BY159+CA159+CC159+CE159+CG159</f>
        <v>0</v>
      </c>
      <c r="M159" s="119"/>
      <c r="N159" s="198">
        <f>$G157/12</f>
        <v>0</v>
      </c>
      <c r="O159" s="196"/>
      <c r="P159" s="198">
        <f>$G157/12</f>
        <v>0</v>
      </c>
      <c r="Q159" s="196"/>
      <c r="R159" s="198">
        <f>$G157/12</f>
        <v>0</v>
      </c>
      <c r="S159" s="196"/>
      <c r="T159" s="198">
        <f>$G157/12</f>
        <v>0</v>
      </c>
      <c r="U159" s="196"/>
      <c r="V159" s="198">
        <f>$G157/12</f>
        <v>0</v>
      </c>
      <c r="W159" s="196"/>
      <c r="X159" s="198">
        <f>$G157/12</f>
        <v>0</v>
      </c>
      <c r="Y159" s="196"/>
      <c r="Z159" s="198">
        <f>$G157/12</f>
        <v>0</v>
      </c>
      <c r="AA159" s="196"/>
      <c r="AB159" s="198">
        <f>$G157/12</f>
        <v>0</v>
      </c>
      <c r="AC159" s="196"/>
      <c r="AD159" s="198">
        <f>$G157/12</f>
        <v>0</v>
      </c>
      <c r="AE159" s="196"/>
      <c r="AF159" s="198">
        <f>$G157/12</f>
        <v>0</v>
      </c>
      <c r="AG159" s="196"/>
      <c r="AH159" s="198">
        <f>$G157/12</f>
        <v>0</v>
      </c>
      <c r="AI159" s="196"/>
      <c r="AJ159" s="198">
        <f>$G157/12</f>
        <v>0</v>
      </c>
      <c r="AK159" s="196"/>
      <c r="AL159" s="198">
        <f>$I157/12</f>
        <v>0</v>
      </c>
      <c r="AM159" s="196"/>
      <c r="AN159" s="198">
        <f>$I157/12</f>
        <v>0</v>
      </c>
      <c r="AO159" s="196"/>
      <c r="AP159" s="198">
        <f>$I157/12</f>
        <v>0</v>
      </c>
      <c r="AQ159" s="196"/>
      <c r="AR159" s="198">
        <f>$I157/12</f>
        <v>0</v>
      </c>
      <c r="AS159" s="196"/>
      <c r="AT159" s="198">
        <f>$I157/12</f>
        <v>0</v>
      </c>
      <c r="AU159" s="196"/>
      <c r="AV159" s="198">
        <f>$I157/12</f>
        <v>0</v>
      </c>
      <c r="AW159" s="196"/>
      <c r="AX159" s="198">
        <f>$I157/12</f>
        <v>0</v>
      </c>
      <c r="AY159" s="196"/>
      <c r="AZ159" s="198">
        <f>$I157/12</f>
        <v>0</v>
      </c>
      <c r="BA159" s="196"/>
      <c r="BB159" s="198">
        <f>$I157/12</f>
        <v>0</v>
      </c>
      <c r="BC159" s="196"/>
      <c r="BD159" s="198">
        <f>$I157/12</f>
        <v>0</v>
      </c>
      <c r="BE159" s="196"/>
      <c r="BF159" s="198">
        <f>$I157/12</f>
        <v>0</v>
      </c>
      <c r="BG159" s="196"/>
      <c r="BH159" s="198">
        <f>$I157/12</f>
        <v>0</v>
      </c>
      <c r="BI159" s="196"/>
      <c r="BJ159" s="198">
        <f>$K157/12</f>
        <v>0</v>
      </c>
      <c r="BK159" s="196"/>
      <c r="BL159" s="198">
        <f>$K157/12</f>
        <v>0</v>
      </c>
      <c r="BM159" s="196"/>
      <c r="BN159" s="198">
        <f>$K157/12</f>
        <v>0</v>
      </c>
      <c r="BO159" s="196"/>
      <c r="BP159" s="198">
        <f>$K157/12</f>
        <v>0</v>
      </c>
      <c r="BQ159" s="196"/>
      <c r="BR159" s="198">
        <f>$K157/12</f>
        <v>0</v>
      </c>
      <c r="BS159" s="196"/>
      <c r="BT159" s="198">
        <f>$K157/12</f>
        <v>0</v>
      </c>
      <c r="BU159" s="196"/>
      <c r="BV159" s="198">
        <f>$K157/12</f>
        <v>0</v>
      </c>
      <c r="BW159" s="196"/>
      <c r="BX159" s="198">
        <f>$K157/12</f>
        <v>0</v>
      </c>
      <c r="BY159" s="196"/>
      <c r="BZ159" s="198">
        <f>$K157/12</f>
        <v>0</v>
      </c>
      <c r="CA159" s="196"/>
      <c r="CB159" s="198">
        <f>$K157/12</f>
        <v>0</v>
      </c>
      <c r="CC159" s="196"/>
      <c r="CD159" s="198">
        <f>$K157/12</f>
        <v>0</v>
      </c>
      <c r="CE159" s="196"/>
      <c r="CF159" s="198">
        <f>$K157/12</f>
        <v>0</v>
      </c>
      <c r="CG159" s="196"/>
    </row>
    <row r="160" spans="1:97" s="3" customFormat="1" ht="23" customHeight="1">
      <c r="A160" s="74"/>
      <c r="B160" s="182" t="s">
        <v>126</v>
      </c>
      <c r="C160" s="234"/>
      <c r="D160" s="201">
        <f>D159</f>
        <v>0</v>
      </c>
      <c r="E160" s="180">
        <f>E159</f>
        <v>0</v>
      </c>
      <c r="F160" s="180">
        <f>F159</f>
        <v>1897</v>
      </c>
      <c r="G160" s="202">
        <f>N160+P160+R160+T160+V160+X160+Z160+AB160+AD160+AF160+AH160+AJ160</f>
        <v>0</v>
      </c>
      <c r="H160" s="203">
        <f>O160+Q160+S160+U160+W160+Y160+AA160+AC160+AE160+AG160+AI160+AK160</f>
        <v>0</v>
      </c>
      <c r="I160" s="202">
        <f>AL160+AN160+AP160+AR160+AT160+AV160+AX160+AZ160+BB160+BD160+BF160+BH160</f>
        <v>0</v>
      </c>
      <c r="J160" s="203">
        <f>AM160+AO160+AQ160+AS160+AU160+AW160+AY160+BA160+BC160+BE160+BG160+BI160</f>
        <v>0</v>
      </c>
      <c r="K160" s="202">
        <f>BJ160+BL160+BN160+BP160+BR160+BT160+BV160+BX160+BZ160+CB160+CD160+CF160</f>
        <v>0</v>
      </c>
      <c r="L160" s="203">
        <f>BK160+BM160+BO160+BQ160+BS160+BU160+BW160+BY160+CA160+CC160+CE160+CG160</f>
        <v>0</v>
      </c>
      <c r="M160" s="117"/>
      <c r="N160" s="200">
        <f t="shared" ref="N160:AS160" si="265">SUM(N159:N159)</f>
        <v>0</v>
      </c>
      <c r="O160" s="201">
        <f t="shared" si="265"/>
        <v>0</v>
      </c>
      <c r="P160" s="200">
        <f t="shared" si="265"/>
        <v>0</v>
      </c>
      <c r="Q160" s="201">
        <f t="shared" si="265"/>
        <v>0</v>
      </c>
      <c r="R160" s="200">
        <f t="shared" si="265"/>
        <v>0</v>
      </c>
      <c r="S160" s="201">
        <f t="shared" si="265"/>
        <v>0</v>
      </c>
      <c r="T160" s="200">
        <f t="shared" si="265"/>
        <v>0</v>
      </c>
      <c r="U160" s="201">
        <f t="shared" si="265"/>
        <v>0</v>
      </c>
      <c r="V160" s="200">
        <f t="shared" si="265"/>
        <v>0</v>
      </c>
      <c r="W160" s="201">
        <f t="shared" si="265"/>
        <v>0</v>
      </c>
      <c r="X160" s="200">
        <f t="shared" si="265"/>
        <v>0</v>
      </c>
      <c r="Y160" s="201">
        <f t="shared" si="265"/>
        <v>0</v>
      </c>
      <c r="Z160" s="200">
        <f t="shared" si="265"/>
        <v>0</v>
      </c>
      <c r="AA160" s="201">
        <f t="shared" si="265"/>
        <v>0</v>
      </c>
      <c r="AB160" s="200">
        <f t="shared" si="265"/>
        <v>0</v>
      </c>
      <c r="AC160" s="201">
        <f t="shared" si="265"/>
        <v>0</v>
      </c>
      <c r="AD160" s="200">
        <f t="shared" si="265"/>
        <v>0</v>
      </c>
      <c r="AE160" s="201">
        <f t="shared" si="265"/>
        <v>0</v>
      </c>
      <c r="AF160" s="200">
        <f t="shared" si="265"/>
        <v>0</v>
      </c>
      <c r="AG160" s="201">
        <f t="shared" si="265"/>
        <v>0</v>
      </c>
      <c r="AH160" s="200">
        <f t="shared" si="265"/>
        <v>0</v>
      </c>
      <c r="AI160" s="201">
        <f t="shared" si="265"/>
        <v>0</v>
      </c>
      <c r="AJ160" s="200">
        <f t="shared" si="265"/>
        <v>0</v>
      </c>
      <c r="AK160" s="201">
        <f t="shared" si="265"/>
        <v>0</v>
      </c>
      <c r="AL160" s="200">
        <f t="shared" si="265"/>
        <v>0</v>
      </c>
      <c r="AM160" s="201">
        <f t="shared" si="265"/>
        <v>0</v>
      </c>
      <c r="AN160" s="200">
        <f t="shared" si="265"/>
        <v>0</v>
      </c>
      <c r="AO160" s="201">
        <f t="shared" si="265"/>
        <v>0</v>
      </c>
      <c r="AP160" s="200">
        <f t="shared" si="265"/>
        <v>0</v>
      </c>
      <c r="AQ160" s="201">
        <f t="shared" si="265"/>
        <v>0</v>
      </c>
      <c r="AR160" s="200">
        <f t="shared" si="265"/>
        <v>0</v>
      </c>
      <c r="AS160" s="201">
        <f t="shared" si="265"/>
        <v>0</v>
      </c>
      <c r="AT160" s="200">
        <f t="shared" ref="AT160:BY160" si="266">SUM(AT159:AT159)</f>
        <v>0</v>
      </c>
      <c r="AU160" s="201">
        <f t="shared" si="266"/>
        <v>0</v>
      </c>
      <c r="AV160" s="200">
        <f t="shared" si="266"/>
        <v>0</v>
      </c>
      <c r="AW160" s="201">
        <f t="shared" si="266"/>
        <v>0</v>
      </c>
      <c r="AX160" s="200">
        <f t="shared" si="266"/>
        <v>0</v>
      </c>
      <c r="AY160" s="201">
        <f t="shared" si="266"/>
        <v>0</v>
      </c>
      <c r="AZ160" s="200">
        <f t="shared" si="266"/>
        <v>0</v>
      </c>
      <c r="BA160" s="201">
        <f t="shared" si="266"/>
        <v>0</v>
      </c>
      <c r="BB160" s="200">
        <f t="shared" si="266"/>
        <v>0</v>
      </c>
      <c r="BC160" s="201">
        <f t="shared" si="266"/>
        <v>0</v>
      </c>
      <c r="BD160" s="200">
        <f t="shared" si="266"/>
        <v>0</v>
      </c>
      <c r="BE160" s="201">
        <f t="shared" si="266"/>
        <v>0</v>
      </c>
      <c r="BF160" s="200">
        <f t="shared" si="266"/>
        <v>0</v>
      </c>
      <c r="BG160" s="201">
        <f t="shared" si="266"/>
        <v>0</v>
      </c>
      <c r="BH160" s="200">
        <f t="shared" si="266"/>
        <v>0</v>
      </c>
      <c r="BI160" s="201">
        <f t="shared" si="266"/>
        <v>0</v>
      </c>
      <c r="BJ160" s="200">
        <f t="shared" si="266"/>
        <v>0</v>
      </c>
      <c r="BK160" s="201">
        <f t="shared" si="266"/>
        <v>0</v>
      </c>
      <c r="BL160" s="200">
        <f t="shared" si="266"/>
        <v>0</v>
      </c>
      <c r="BM160" s="201">
        <f t="shared" si="266"/>
        <v>0</v>
      </c>
      <c r="BN160" s="200">
        <f t="shared" si="266"/>
        <v>0</v>
      </c>
      <c r="BO160" s="201">
        <f t="shared" si="266"/>
        <v>0</v>
      </c>
      <c r="BP160" s="200">
        <f t="shared" si="266"/>
        <v>0</v>
      </c>
      <c r="BQ160" s="201">
        <f t="shared" si="266"/>
        <v>0</v>
      </c>
      <c r="BR160" s="200">
        <f t="shared" si="266"/>
        <v>0</v>
      </c>
      <c r="BS160" s="201">
        <f t="shared" si="266"/>
        <v>0</v>
      </c>
      <c r="BT160" s="200">
        <f t="shared" si="266"/>
        <v>0</v>
      </c>
      <c r="BU160" s="201">
        <f t="shared" si="266"/>
        <v>0</v>
      </c>
      <c r="BV160" s="200">
        <f t="shared" si="266"/>
        <v>0</v>
      </c>
      <c r="BW160" s="201">
        <f t="shared" si="266"/>
        <v>0</v>
      </c>
      <c r="BX160" s="200">
        <f t="shared" si="266"/>
        <v>0</v>
      </c>
      <c r="BY160" s="201">
        <f t="shared" si="266"/>
        <v>0</v>
      </c>
      <c r="BZ160" s="200">
        <f t="shared" ref="BZ160:CG160" si="267">SUM(BZ159:BZ159)</f>
        <v>0</v>
      </c>
      <c r="CA160" s="201">
        <f t="shared" si="267"/>
        <v>0</v>
      </c>
      <c r="CB160" s="200">
        <f t="shared" si="267"/>
        <v>0</v>
      </c>
      <c r="CC160" s="201">
        <f t="shared" si="267"/>
        <v>0</v>
      </c>
      <c r="CD160" s="200">
        <f t="shared" si="267"/>
        <v>0</v>
      </c>
      <c r="CE160" s="201">
        <f t="shared" si="267"/>
        <v>0</v>
      </c>
      <c r="CF160" s="200">
        <f t="shared" si="267"/>
        <v>0</v>
      </c>
      <c r="CG160" s="201">
        <f t="shared" si="267"/>
        <v>0</v>
      </c>
    </row>
    <row r="161" spans="1:87" s="52" customFormat="1" ht="23" customHeight="1">
      <c r="A161" s="118"/>
      <c r="B161" s="206" t="s">
        <v>90</v>
      </c>
      <c r="C161" s="54"/>
      <c r="D161" s="54">
        <f>IFERROR(D160/'Produits &amp; Charges Khépri Santé'!D$10,"-")</f>
        <v>0</v>
      </c>
      <c r="E161" s="55">
        <f>IFERROR(E160/'Produits &amp; Charges Khépri Santé'!E$10,"-")</f>
        <v>0</v>
      </c>
      <c r="F161" s="54">
        <f>IFERROR(F160/'Produits &amp; Charges Khépri Santé'!F$10,"-")</f>
        <v>1.8155368610449148E-2</v>
      </c>
      <c r="G161" s="53" t="str">
        <f>IFERROR(G160/#REF!,"-")</f>
        <v>-</v>
      </c>
      <c r="H161" s="178" t="str">
        <f>IFERROR(H160/#REF!,"-")</f>
        <v>-</v>
      </c>
      <c r="I161" s="53" t="str">
        <f>IFERROR(I160/#REF!,"-")</f>
        <v>-</v>
      </c>
      <c r="J161" s="178" t="str">
        <f>IFERROR(J160/#REF!,"-")</f>
        <v>-</v>
      </c>
      <c r="K161" s="53" t="str">
        <f>IFERROR(K160/#REF!,"-")</f>
        <v>-</v>
      </c>
      <c r="L161" s="178" t="str">
        <f>IFERROR(L160/#REF!,"-")</f>
        <v>-</v>
      </c>
      <c r="M161" s="118"/>
      <c r="N161" s="53" t="str">
        <f>IFERROR(N160/#REF!,"-")</f>
        <v>-</v>
      </c>
      <c r="O161" s="178" t="str">
        <f>IFERROR(O160/#REF!,"-")</f>
        <v>-</v>
      </c>
      <c r="P161" s="53" t="str">
        <f>IFERROR(P160/#REF!,"-")</f>
        <v>-</v>
      </c>
      <c r="Q161" s="178" t="str">
        <f>IFERROR(Q160/#REF!,"-")</f>
        <v>-</v>
      </c>
      <c r="R161" s="53" t="str">
        <f>IFERROR(R160/#REF!,"-")</f>
        <v>-</v>
      </c>
      <c r="S161" s="178" t="str">
        <f>IFERROR(S160/#REF!,"-")</f>
        <v>-</v>
      </c>
      <c r="T161" s="53" t="str">
        <f>IFERROR(T160/#REF!,"-")</f>
        <v>-</v>
      </c>
      <c r="U161" s="178" t="str">
        <f>IFERROR(U160/#REF!,"-")</f>
        <v>-</v>
      </c>
      <c r="V161" s="53" t="str">
        <f>IFERROR(V160/#REF!,"-")</f>
        <v>-</v>
      </c>
      <c r="W161" s="178" t="str">
        <f>IFERROR(W160/#REF!,"-")</f>
        <v>-</v>
      </c>
      <c r="X161" s="53" t="str">
        <f>IFERROR(X160/#REF!,"-")</f>
        <v>-</v>
      </c>
      <c r="Y161" s="178" t="str">
        <f>IFERROR(Y160/#REF!,"-")</f>
        <v>-</v>
      </c>
      <c r="Z161" s="53" t="str">
        <f>IFERROR(Z160/#REF!,"-")</f>
        <v>-</v>
      </c>
      <c r="AA161" s="178" t="str">
        <f>IFERROR(AA160/#REF!,"-")</f>
        <v>-</v>
      </c>
      <c r="AB161" s="53" t="str">
        <f>IFERROR(AB160/#REF!,"-")</f>
        <v>-</v>
      </c>
      <c r="AC161" s="178" t="str">
        <f>IFERROR(AC160/#REF!,"-")</f>
        <v>-</v>
      </c>
      <c r="AD161" s="53" t="str">
        <f>IFERROR(AD160/#REF!,"-")</f>
        <v>-</v>
      </c>
      <c r="AE161" s="178" t="str">
        <f>IFERROR(AE160/#REF!,"-")</f>
        <v>-</v>
      </c>
      <c r="AF161" s="53" t="str">
        <f>IFERROR(AF160/#REF!,"-")</f>
        <v>-</v>
      </c>
      <c r="AG161" s="178" t="str">
        <f>IFERROR(AG160/#REF!,"-")</f>
        <v>-</v>
      </c>
      <c r="AH161" s="53" t="str">
        <f>IFERROR(AH160/#REF!,"-")</f>
        <v>-</v>
      </c>
      <c r="AI161" s="178" t="str">
        <f>IFERROR(AI160/#REF!,"-")</f>
        <v>-</v>
      </c>
      <c r="AJ161" s="53" t="str">
        <f>IFERROR(AJ160/#REF!,"-")</f>
        <v>-</v>
      </c>
      <c r="AK161" s="178" t="str">
        <f>IFERROR(AK160/#REF!,"-")</f>
        <v>-</v>
      </c>
      <c r="AL161" s="53" t="str">
        <f>IFERROR(AL160/#REF!,"-")</f>
        <v>-</v>
      </c>
      <c r="AM161" s="178" t="str">
        <f>IFERROR(AM160/#REF!,"-")</f>
        <v>-</v>
      </c>
      <c r="AN161" s="53" t="str">
        <f>IFERROR(AN160/#REF!,"-")</f>
        <v>-</v>
      </c>
      <c r="AO161" s="178" t="str">
        <f>IFERROR(AO160/#REF!,"-")</f>
        <v>-</v>
      </c>
      <c r="AP161" s="53" t="str">
        <f>IFERROR(AP160/#REF!,"-")</f>
        <v>-</v>
      </c>
      <c r="AQ161" s="178" t="str">
        <f>IFERROR(AQ160/#REF!,"-")</f>
        <v>-</v>
      </c>
      <c r="AR161" s="53" t="str">
        <f>IFERROR(AR160/#REF!,"-")</f>
        <v>-</v>
      </c>
      <c r="AS161" s="178" t="str">
        <f>IFERROR(AS160/#REF!,"-")</f>
        <v>-</v>
      </c>
      <c r="AT161" s="53" t="str">
        <f>IFERROR(AT160/#REF!,"-")</f>
        <v>-</v>
      </c>
      <c r="AU161" s="178" t="str">
        <f>IFERROR(AU160/#REF!,"-")</f>
        <v>-</v>
      </c>
      <c r="AV161" s="53" t="str">
        <f>IFERROR(AV160/#REF!,"-")</f>
        <v>-</v>
      </c>
      <c r="AW161" s="178" t="str">
        <f>IFERROR(AW160/#REF!,"-")</f>
        <v>-</v>
      </c>
      <c r="AX161" s="53" t="str">
        <f>IFERROR(AX160/#REF!,"-")</f>
        <v>-</v>
      </c>
      <c r="AY161" s="178" t="str">
        <f>IFERROR(AY160/#REF!,"-")</f>
        <v>-</v>
      </c>
      <c r="AZ161" s="53" t="str">
        <f>IFERROR(AZ160/#REF!,"-")</f>
        <v>-</v>
      </c>
      <c r="BA161" s="178" t="str">
        <f>IFERROR(BA160/#REF!,"-")</f>
        <v>-</v>
      </c>
      <c r="BB161" s="53" t="str">
        <f>IFERROR(BB160/#REF!,"-")</f>
        <v>-</v>
      </c>
      <c r="BC161" s="178" t="str">
        <f>IFERROR(BC160/#REF!,"-")</f>
        <v>-</v>
      </c>
      <c r="BD161" s="53" t="str">
        <f>IFERROR(BD160/#REF!,"-")</f>
        <v>-</v>
      </c>
      <c r="BE161" s="178" t="str">
        <f>IFERROR(BE160/#REF!,"-")</f>
        <v>-</v>
      </c>
      <c r="BF161" s="53" t="str">
        <f>IFERROR(BF160/#REF!,"-")</f>
        <v>-</v>
      </c>
      <c r="BG161" s="178" t="str">
        <f>IFERROR(BG160/#REF!,"-")</f>
        <v>-</v>
      </c>
      <c r="BH161" s="53" t="str">
        <f>IFERROR(BH160/#REF!,"-")</f>
        <v>-</v>
      </c>
      <c r="BI161" s="178" t="str">
        <f>IFERROR(BI160/#REF!,"-")</f>
        <v>-</v>
      </c>
      <c r="BJ161" s="53" t="str">
        <f>IFERROR(BJ160/#REF!,"-")</f>
        <v>-</v>
      </c>
      <c r="BK161" s="178" t="str">
        <f>IFERROR(BK160/#REF!,"-")</f>
        <v>-</v>
      </c>
      <c r="BL161" s="53" t="str">
        <f>IFERROR(BL160/#REF!,"-")</f>
        <v>-</v>
      </c>
      <c r="BM161" s="178" t="str">
        <f>IFERROR(BM160/#REF!,"-")</f>
        <v>-</v>
      </c>
      <c r="BN161" s="53" t="str">
        <f>IFERROR(BN160/#REF!,"-")</f>
        <v>-</v>
      </c>
      <c r="BO161" s="178" t="str">
        <f>IFERROR(BO160/#REF!,"-")</f>
        <v>-</v>
      </c>
      <c r="BP161" s="53" t="str">
        <f>IFERROR(BP160/#REF!,"-")</f>
        <v>-</v>
      </c>
      <c r="BQ161" s="178" t="str">
        <f>IFERROR(BQ160/#REF!,"-")</f>
        <v>-</v>
      </c>
      <c r="BR161" s="53" t="str">
        <f>IFERROR(BR160/#REF!,"-")</f>
        <v>-</v>
      </c>
      <c r="BS161" s="178" t="str">
        <f>IFERROR(BS160/#REF!,"-")</f>
        <v>-</v>
      </c>
      <c r="BT161" s="53" t="str">
        <f>IFERROR(BT160/#REF!,"-")</f>
        <v>-</v>
      </c>
      <c r="BU161" s="178" t="str">
        <f>IFERROR(BU160/#REF!,"-")</f>
        <v>-</v>
      </c>
      <c r="BV161" s="53" t="str">
        <f>IFERROR(BV160/#REF!,"-")</f>
        <v>-</v>
      </c>
      <c r="BW161" s="178" t="str">
        <f>IFERROR(BW160/#REF!,"-")</f>
        <v>-</v>
      </c>
      <c r="BX161" s="53" t="str">
        <f>IFERROR(BX160/#REF!,"-")</f>
        <v>-</v>
      </c>
      <c r="BY161" s="178" t="str">
        <f>IFERROR(BY160/#REF!,"-")</f>
        <v>-</v>
      </c>
      <c r="BZ161" s="53" t="str">
        <f>IFERROR(BZ160/#REF!,"-")</f>
        <v>-</v>
      </c>
      <c r="CA161" s="178" t="str">
        <f>IFERROR(CA160/#REF!,"-")</f>
        <v>-</v>
      </c>
      <c r="CB161" s="53" t="str">
        <f>IFERROR(CB160/#REF!,"-")</f>
        <v>-</v>
      </c>
      <c r="CC161" s="178" t="str">
        <f>IFERROR(CC160/#REF!,"-")</f>
        <v>-</v>
      </c>
      <c r="CD161" s="53" t="str">
        <f>IFERROR(CD160/#REF!,"-")</f>
        <v>-</v>
      </c>
      <c r="CE161" s="178" t="str">
        <f>IFERROR(CE160/#REF!,"-")</f>
        <v>-</v>
      </c>
      <c r="CF161" s="53" t="str">
        <f>IFERROR(CF160/#REF!,"-")</f>
        <v>-</v>
      </c>
      <c r="CG161" s="178" t="str">
        <f>IFERROR(CG160/#REF!,"-")</f>
        <v>-</v>
      </c>
    </row>
    <row r="162" spans="1:87"/>
    <row r="163" spans="1:87" ht="24" thickBot="1"/>
    <row r="164" spans="1:87" s="3" customFormat="1" ht="25" customHeight="1" thickTop="1">
      <c r="A164" s="14" t="s">
        <v>179</v>
      </c>
      <c r="B164" s="175" t="s">
        <v>33</v>
      </c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75"/>
      <c r="BL164" s="175"/>
      <c r="BM164" s="175"/>
      <c r="BN164" s="175"/>
      <c r="BO164" s="175"/>
      <c r="BP164" s="175"/>
      <c r="BQ164" s="175"/>
      <c r="BR164" s="175"/>
      <c r="BS164" s="175"/>
      <c r="BT164" s="175"/>
      <c r="BU164" s="175"/>
      <c r="BV164" s="175"/>
      <c r="BW164" s="175"/>
      <c r="BX164" s="175"/>
      <c r="BY164" s="175"/>
      <c r="BZ164" s="175"/>
      <c r="CA164" s="175"/>
      <c r="CB164" s="175"/>
      <c r="CC164" s="175"/>
      <c r="CD164" s="175"/>
      <c r="CE164" s="175"/>
      <c r="CF164" s="175"/>
      <c r="CG164" s="175"/>
    </row>
    <row r="165" spans="1:87" s="3" customFormat="1" ht="23" customHeight="1">
      <c r="A165" s="6"/>
      <c r="B165" s="4"/>
      <c r="C165" s="27"/>
      <c r="D165" s="27"/>
      <c r="E165" s="27"/>
      <c r="F165" s="27"/>
      <c r="G165" s="177"/>
      <c r="H165" s="177"/>
      <c r="I165" s="177"/>
      <c r="J165" s="177"/>
      <c r="K165" s="177"/>
      <c r="L165" s="177"/>
      <c r="M165" s="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  <c r="AA165" s="179"/>
      <c r="AB165" s="179"/>
      <c r="AC165" s="179"/>
      <c r="AD165" s="179"/>
      <c r="AE165" s="179"/>
      <c r="AF165" s="179"/>
      <c r="AG165" s="179"/>
      <c r="AH165" s="179"/>
      <c r="AI165" s="179"/>
      <c r="AJ165" s="179"/>
      <c r="AK165" s="179"/>
      <c r="AL165" s="179"/>
      <c r="AM165" s="179"/>
      <c r="AN165" s="179"/>
      <c r="AO165" s="179"/>
      <c r="AP165" s="179"/>
      <c r="AQ165" s="179"/>
      <c r="AR165" s="179"/>
      <c r="AS165" s="179"/>
      <c r="AT165" s="179"/>
      <c r="AU165" s="179"/>
      <c r="AV165" s="179"/>
      <c r="AW165" s="179"/>
      <c r="AX165" s="179"/>
      <c r="AY165" s="179"/>
      <c r="AZ165" s="179"/>
      <c r="BA165" s="179"/>
      <c r="BB165" s="179"/>
      <c r="BC165" s="179"/>
      <c r="BD165" s="179"/>
      <c r="BE165" s="179"/>
      <c r="BF165" s="179"/>
      <c r="BG165" s="179"/>
      <c r="BH165" s="179"/>
      <c r="BI165" s="179"/>
      <c r="BJ165" s="179"/>
      <c r="BK165" s="179"/>
      <c r="BL165" s="179"/>
      <c r="BM165" s="179"/>
      <c r="BN165" s="179"/>
      <c r="BO165" s="179"/>
      <c r="BP165" s="179"/>
      <c r="BQ165" s="179"/>
      <c r="BR165" s="179"/>
      <c r="BS165" s="179"/>
      <c r="BT165" s="179"/>
      <c r="BU165" s="179"/>
      <c r="BV165" s="179"/>
      <c r="BW165" s="179"/>
      <c r="BX165" s="179"/>
      <c r="BY165" s="179"/>
      <c r="BZ165" s="179"/>
      <c r="CA165" s="179"/>
      <c r="CB165" s="179"/>
      <c r="CC165" s="179"/>
      <c r="CD165" s="179"/>
      <c r="CE165" s="179"/>
      <c r="CF165" s="179"/>
      <c r="CG165" s="179"/>
    </row>
    <row r="166" spans="1:87" ht="23" customHeight="1">
      <c r="A166" s="10">
        <v>1</v>
      </c>
      <c r="B166" s="120" t="s">
        <v>28</v>
      </c>
      <c r="C166" s="191"/>
      <c r="D166" s="191"/>
      <c r="E166" s="191"/>
      <c r="F166" s="191"/>
      <c r="G166" s="177"/>
      <c r="H166" s="177"/>
      <c r="I166" s="177"/>
      <c r="J166" s="177"/>
      <c r="K166" s="192"/>
      <c r="L166" s="177"/>
      <c r="M166" s="1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  <c r="AA166" s="179"/>
      <c r="AB166" s="179"/>
      <c r="AC166" s="179"/>
      <c r="AD166" s="179"/>
      <c r="AE166" s="179"/>
      <c r="AF166" s="179"/>
      <c r="AG166" s="179"/>
      <c r="AH166" s="179"/>
      <c r="AI166" s="179"/>
      <c r="AJ166" s="179"/>
      <c r="AK166" s="179"/>
      <c r="AL166" s="179"/>
      <c r="AM166" s="179"/>
      <c r="AN166" s="179"/>
      <c r="AO166" s="179"/>
      <c r="AP166" s="179"/>
      <c r="AQ166" s="179"/>
      <c r="AR166" s="179"/>
      <c r="AS166" s="179"/>
      <c r="AT166" s="179"/>
      <c r="AU166" s="179"/>
      <c r="AV166" s="179"/>
      <c r="AW166" s="179"/>
      <c r="AX166" s="179"/>
      <c r="AY166" s="179"/>
      <c r="AZ166" s="179"/>
      <c r="BA166" s="179"/>
      <c r="BB166" s="179"/>
      <c r="BC166" s="179"/>
      <c r="BD166" s="179"/>
      <c r="BE166" s="179"/>
      <c r="BF166" s="179"/>
      <c r="BG166" s="179"/>
      <c r="BH166" s="179"/>
      <c r="BI166" s="179"/>
      <c r="BJ166" s="179"/>
      <c r="BK166" s="179"/>
      <c r="BL166" s="179"/>
      <c r="BM166" s="179"/>
      <c r="BN166" s="179"/>
      <c r="BO166" s="179"/>
      <c r="BP166" s="179"/>
      <c r="BQ166" s="179"/>
      <c r="BR166" s="179"/>
      <c r="BS166" s="179"/>
      <c r="BT166" s="179"/>
      <c r="BU166" s="179"/>
      <c r="BV166" s="179"/>
      <c r="BW166" s="179"/>
      <c r="BX166" s="179"/>
      <c r="BY166" s="179"/>
      <c r="BZ166" s="179"/>
      <c r="CA166" s="179"/>
      <c r="CB166" s="179"/>
      <c r="CC166" s="179"/>
      <c r="CD166" s="179"/>
      <c r="CE166" s="179"/>
      <c r="CF166" s="179"/>
      <c r="CG166" s="179"/>
    </row>
    <row r="167" spans="1:87" s="3" customFormat="1" ht="23" customHeight="1">
      <c r="A167" s="6"/>
      <c r="B167" s="4"/>
      <c r="C167" s="27"/>
      <c r="D167" s="27"/>
      <c r="E167" s="27"/>
      <c r="F167" s="27"/>
      <c r="G167" s="177"/>
      <c r="H167" s="177"/>
      <c r="I167" s="177"/>
      <c r="J167" s="177"/>
      <c r="K167" s="177"/>
      <c r="L167" s="177"/>
      <c r="M167" s="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C167" s="179"/>
      <c r="AD167" s="179"/>
      <c r="AE167" s="179"/>
      <c r="AF167" s="179"/>
      <c r="AG167" s="179"/>
      <c r="AH167" s="179"/>
      <c r="AI167" s="179"/>
      <c r="AJ167" s="179"/>
      <c r="AK167" s="179"/>
      <c r="AL167" s="179"/>
      <c r="AM167" s="179"/>
      <c r="AN167" s="179"/>
      <c r="AO167" s="179"/>
      <c r="AP167" s="179"/>
      <c r="AQ167" s="179"/>
      <c r="AR167" s="179"/>
      <c r="AS167" s="179"/>
      <c r="AT167" s="179"/>
      <c r="AU167" s="179"/>
      <c r="AV167" s="179"/>
      <c r="AW167" s="179"/>
      <c r="AX167" s="179"/>
      <c r="AY167" s="179"/>
      <c r="AZ167" s="179"/>
      <c r="BA167" s="179"/>
      <c r="BB167" s="179"/>
      <c r="BC167" s="179"/>
      <c r="BD167" s="179"/>
      <c r="BE167" s="179"/>
      <c r="BF167" s="179"/>
      <c r="BG167" s="179"/>
      <c r="BH167" s="179"/>
      <c r="BI167" s="179"/>
      <c r="BJ167" s="179"/>
      <c r="BK167" s="179"/>
      <c r="BL167" s="179"/>
      <c r="BM167" s="179"/>
      <c r="BN167" s="179"/>
      <c r="BO167" s="179"/>
      <c r="BP167" s="179"/>
      <c r="BQ167" s="179"/>
      <c r="BR167" s="179"/>
      <c r="BS167" s="179"/>
      <c r="BT167" s="179"/>
      <c r="BU167" s="179"/>
      <c r="BV167" s="179"/>
      <c r="BW167" s="179"/>
      <c r="BX167" s="179"/>
      <c r="BY167" s="179"/>
      <c r="BZ167" s="179"/>
      <c r="CA167" s="179"/>
      <c r="CB167" s="179"/>
      <c r="CC167" s="179"/>
      <c r="CD167" s="179"/>
      <c r="CE167" s="179"/>
      <c r="CF167" s="179"/>
      <c r="CG167" s="179"/>
    </row>
    <row r="168" spans="1:87" s="3" customFormat="1" ht="23" customHeight="1" thickBot="1">
      <c r="A168" s="1"/>
      <c r="B168" s="11" t="s">
        <v>14</v>
      </c>
      <c r="C168" s="23"/>
      <c r="D168" s="23"/>
      <c r="E168" s="23"/>
      <c r="F168" s="23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</row>
    <row r="169" spans="1:87" s="3" customFormat="1" ht="23" customHeight="1" outlineLevel="1">
      <c r="A169" s="74"/>
      <c r="B169" s="124" t="s">
        <v>0</v>
      </c>
      <c r="C169" s="113"/>
      <c r="D169" s="113"/>
      <c r="E169" s="113"/>
      <c r="F169" s="113"/>
      <c r="G169" s="197"/>
      <c r="H169" s="68"/>
      <c r="I169" s="197"/>
      <c r="J169" s="68"/>
      <c r="K169" s="197"/>
      <c r="L169" s="68"/>
      <c r="M169" s="74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  <c r="AN169" s="110"/>
      <c r="AO169" s="110"/>
      <c r="AP169" s="110"/>
      <c r="AQ169" s="110"/>
      <c r="AR169" s="110"/>
      <c r="AS169" s="110"/>
      <c r="AT169" s="110"/>
      <c r="AU169" s="110"/>
      <c r="AV169" s="110"/>
      <c r="AW169" s="110"/>
      <c r="AX169" s="110"/>
      <c r="AY169" s="110"/>
      <c r="AZ169" s="110"/>
      <c r="BA169" s="110"/>
      <c r="BB169" s="110"/>
      <c r="BC169" s="110"/>
      <c r="BD169" s="110"/>
      <c r="BE169" s="110"/>
      <c r="BF169" s="110"/>
      <c r="BG169" s="110"/>
      <c r="BH169" s="110"/>
      <c r="BI169" s="110"/>
      <c r="BJ169" s="110"/>
      <c r="BK169" s="110"/>
      <c r="BL169" s="110"/>
      <c r="BM169" s="110"/>
      <c r="BN169" s="110"/>
      <c r="BO169" s="110"/>
      <c r="BP169" s="110"/>
      <c r="BQ169" s="110"/>
      <c r="BR169" s="110"/>
      <c r="BS169" s="110"/>
      <c r="BT169" s="110"/>
      <c r="BU169" s="110"/>
      <c r="BV169" s="110"/>
      <c r="BW169" s="110"/>
      <c r="BX169" s="110"/>
      <c r="BY169" s="110"/>
      <c r="BZ169" s="110"/>
      <c r="CA169" s="110"/>
      <c r="CB169" s="110"/>
      <c r="CC169" s="110"/>
      <c r="CD169" s="110"/>
      <c r="CE169" s="110"/>
      <c r="CF169" s="110"/>
      <c r="CG169" s="110"/>
    </row>
    <row r="170" spans="1:87" s="3" customFormat="1" ht="23" customHeight="1" outlineLevel="1">
      <c r="A170" s="74"/>
      <c r="B170" s="124" t="s">
        <v>0</v>
      </c>
      <c r="C170" s="113"/>
      <c r="D170" s="113"/>
      <c r="E170" s="113"/>
      <c r="F170" s="113"/>
      <c r="G170" s="197"/>
      <c r="H170" s="68"/>
      <c r="I170" s="197"/>
      <c r="J170" s="68"/>
      <c r="K170" s="197"/>
      <c r="L170" s="68"/>
      <c r="M170" s="74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  <c r="AK170" s="110"/>
      <c r="AL170" s="110"/>
      <c r="AM170" s="110"/>
      <c r="AN170" s="110"/>
      <c r="AO170" s="110"/>
      <c r="AP170" s="110"/>
      <c r="AQ170" s="110"/>
      <c r="AR170" s="110"/>
      <c r="AS170" s="110"/>
      <c r="AT170" s="110"/>
      <c r="AU170" s="110"/>
      <c r="AV170" s="110"/>
      <c r="AW170" s="110"/>
      <c r="AX170" s="110"/>
      <c r="AY170" s="110"/>
      <c r="AZ170" s="110"/>
      <c r="BA170" s="110"/>
      <c r="BB170" s="110"/>
      <c r="BC170" s="110"/>
      <c r="BD170" s="110"/>
      <c r="BE170" s="110"/>
      <c r="BF170" s="110"/>
      <c r="BG170" s="110"/>
      <c r="BH170" s="110"/>
      <c r="BI170" s="110"/>
      <c r="BJ170" s="110"/>
      <c r="BK170" s="110"/>
      <c r="BL170" s="110"/>
      <c r="BM170" s="110"/>
      <c r="BN170" s="110"/>
      <c r="BO170" s="110"/>
      <c r="BP170" s="110"/>
      <c r="BQ170" s="110"/>
      <c r="BR170" s="110"/>
      <c r="BS170" s="110"/>
      <c r="BT170" s="110"/>
      <c r="BU170" s="110"/>
      <c r="BV170" s="110"/>
      <c r="BW170" s="110"/>
      <c r="BX170" s="110"/>
      <c r="BY170" s="110"/>
      <c r="BZ170" s="110"/>
      <c r="CA170" s="110"/>
      <c r="CB170" s="110"/>
      <c r="CC170" s="110"/>
      <c r="CD170" s="110"/>
      <c r="CE170" s="110"/>
      <c r="CF170" s="110"/>
      <c r="CG170" s="110"/>
    </row>
    <row r="171" spans="1:87" s="3" customFormat="1" ht="23" customHeight="1" outlineLevel="1">
      <c r="A171" s="6"/>
      <c r="B171" s="4"/>
      <c r="C171" s="27"/>
      <c r="D171" s="27"/>
      <c r="E171" s="27"/>
      <c r="F171" s="27"/>
      <c r="G171" s="177"/>
      <c r="H171" s="177"/>
      <c r="I171" s="177"/>
      <c r="J171" s="177"/>
      <c r="K171" s="177"/>
      <c r="L171" s="177"/>
      <c r="M171" s="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  <c r="AA171" s="179"/>
      <c r="AB171" s="179"/>
      <c r="AC171" s="179"/>
      <c r="AD171" s="179"/>
      <c r="AE171" s="179"/>
      <c r="AF171" s="179"/>
      <c r="AG171" s="179"/>
      <c r="AH171" s="179"/>
      <c r="AI171" s="179"/>
      <c r="AJ171" s="179"/>
      <c r="AK171" s="179"/>
      <c r="AL171" s="179"/>
      <c r="AM171" s="179"/>
      <c r="AN171" s="179"/>
      <c r="AO171" s="179"/>
      <c r="AP171" s="179"/>
      <c r="AQ171" s="179"/>
      <c r="AR171" s="179"/>
      <c r="AS171" s="179"/>
      <c r="AT171" s="179"/>
      <c r="AU171" s="179"/>
      <c r="AV171" s="179"/>
      <c r="AW171" s="179"/>
      <c r="AX171" s="179"/>
      <c r="AY171" s="179"/>
      <c r="AZ171" s="179"/>
      <c r="BA171" s="179"/>
      <c r="BB171" s="179"/>
      <c r="BC171" s="179"/>
      <c r="BD171" s="179"/>
      <c r="BE171" s="179"/>
      <c r="BF171" s="179"/>
      <c r="BG171" s="179"/>
      <c r="BH171" s="179"/>
      <c r="BI171" s="179"/>
      <c r="BJ171" s="179"/>
      <c r="BK171" s="179"/>
      <c r="BL171" s="179"/>
      <c r="BM171" s="179"/>
      <c r="BN171" s="179"/>
      <c r="BO171" s="179"/>
      <c r="BP171" s="179"/>
      <c r="BQ171" s="179"/>
      <c r="BR171" s="179"/>
      <c r="BS171" s="179"/>
      <c r="BT171" s="179"/>
      <c r="BU171" s="179"/>
      <c r="BV171" s="179"/>
      <c r="BW171" s="179"/>
      <c r="BX171" s="179"/>
      <c r="BY171" s="179"/>
      <c r="BZ171" s="179"/>
      <c r="CA171" s="179"/>
      <c r="CB171" s="179"/>
      <c r="CC171" s="179"/>
      <c r="CD171" s="179"/>
      <c r="CE171" s="179"/>
      <c r="CF171" s="179"/>
      <c r="CG171" s="179"/>
    </row>
    <row r="172" spans="1:87" s="3" customFormat="1" ht="25" customHeight="1" outlineLevel="1">
      <c r="A172" s="74"/>
      <c r="B172" s="124" t="s">
        <v>0</v>
      </c>
      <c r="C172" s="124"/>
      <c r="D172" s="139"/>
      <c r="E172" s="139"/>
      <c r="F172" s="165"/>
      <c r="G172" s="404">
        <f t="shared" ref="G172:H174" si="268">N172+P172+R172+T172+V172+X172+Z172+AB172+AD172+AF172+AH172+AJ172</f>
        <v>0</v>
      </c>
      <c r="H172" s="504">
        <f t="shared" si="268"/>
        <v>0</v>
      </c>
      <c r="I172" s="404">
        <f t="shared" ref="I172:J174" si="269">AL172+AN172+AP172+AR172+AT172+AV172+AX172+AZ172+BB172+BD172+BF172+BH172</f>
        <v>0</v>
      </c>
      <c r="J172" s="503">
        <f t="shared" si="269"/>
        <v>0</v>
      </c>
      <c r="K172" s="404">
        <f t="shared" ref="K172:L174" si="270">BJ172+BL172+BN172+BP172+BR172+BT172+BV172+BX172+BZ172+CB172+CD172+CF172</f>
        <v>0</v>
      </c>
      <c r="L172" s="503">
        <f t="shared" si="270"/>
        <v>0</v>
      </c>
      <c r="M172" s="144"/>
      <c r="N172" s="121">
        <f>$G169/12</f>
        <v>0</v>
      </c>
      <c r="O172" s="50"/>
      <c r="P172" s="121">
        <f>$G169/12</f>
        <v>0</v>
      </c>
      <c r="Q172" s="50"/>
      <c r="R172" s="121">
        <f>$G169/12</f>
        <v>0</v>
      </c>
      <c r="S172" s="50"/>
      <c r="T172" s="121">
        <f>$G169/12</f>
        <v>0</v>
      </c>
      <c r="U172" s="50"/>
      <c r="V172" s="121">
        <f>$G169/12</f>
        <v>0</v>
      </c>
      <c r="W172" s="50"/>
      <c r="X172" s="121">
        <f>$G169/12</f>
        <v>0</v>
      </c>
      <c r="Y172" s="50"/>
      <c r="Z172" s="121">
        <f>$G169/12</f>
        <v>0</v>
      </c>
      <c r="AA172" s="50"/>
      <c r="AB172" s="121">
        <f>$G169/12</f>
        <v>0</v>
      </c>
      <c r="AC172" s="50"/>
      <c r="AD172" s="121">
        <f>$G169/12</f>
        <v>0</v>
      </c>
      <c r="AE172" s="50"/>
      <c r="AF172" s="121">
        <f>$G169/12</f>
        <v>0</v>
      </c>
      <c r="AG172" s="50"/>
      <c r="AH172" s="121">
        <f>$G169/12</f>
        <v>0</v>
      </c>
      <c r="AI172" s="50"/>
      <c r="AJ172" s="121">
        <f>$G169/12</f>
        <v>0</v>
      </c>
      <c r="AK172" s="50"/>
      <c r="AL172" s="121">
        <f>$I169/12</f>
        <v>0</v>
      </c>
      <c r="AM172" s="50"/>
      <c r="AN172" s="121">
        <f>$I169/12</f>
        <v>0</v>
      </c>
      <c r="AO172" s="50"/>
      <c r="AP172" s="121">
        <f>$I169/12</f>
        <v>0</v>
      </c>
      <c r="AQ172" s="50"/>
      <c r="AR172" s="121">
        <f>$I169/12</f>
        <v>0</v>
      </c>
      <c r="AS172" s="50"/>
      <c r="AT172" s="121">
        <f>$I169/12</f>
        <v>0</v>
      </c>
      <c r="AU172" s="50"/>
      <c r="AV172" s="121">
        <f>$I169/12</f>
        <v>0</v>
      </c>
      <c r="AW172" s="50"/>
      <c r="AX172" s="121">
        <f>$I169/12</f>
        <v>0</v>
      </c>
      <c r="AY172" s="50"/>
      <c r="AZ172" s="121">
        <f>$I169/12</f>
        <v>0</v>
      </c>
      <c r="BA172" s="50"/>
      <c r="BB172" s="121">
        <f>$I169/12</f>
        <v>0</v>
      </c>
      <c r="BC172" s="50"/>
      <c r="BD172" s="121">
        <f>$I169/12</f>
        <v>0</v>
      </c>
      <c r="BE172" s="50"/>
      <c r="BF172" s="121">
        <f>$I169/12</f>
        <v>0</v>
      </c>
      <c r="BG172" s="50"/>
      <c r="BH172" s="121">
        <f>$I169/12</f>
        <v>0</v>
      </c>
      <c r="BI172" s="50"/>
      <c r="BJ172" s="121">
        <f>$K169/12</f>
        <v>0</v>
      </c>
      <c r="BK172" s="50"/>
      <c r="BL172" s="121">
        <f>$K169/12</f>
        <v>0</v>
      </c>
      <c r="BM172" s="50"/>
      <c r="BN172" s="121">
        <f>$K169/12</f>
        <v>0</v>
      </c>
      <c r="BO172" s="50"/>
      <c r="BP172" s="121">
        <f>$K169/12</f>
        <v>0</v>
      </c>
      <c r="BQ172" s="50"/>
      <c r="BR172" s="121">
        <f>$K169/12</f>
        <v>0</v>
      </c>
      <c r="BS172" s="50"/>
      <c r="BT172" s="121">
        <f>$K169/12</f>
        <v>0</v>
      </c>
      <c r="BU172" s="50"/>
      <c r="BV172" s="121">
        <f>$K169/12</f>
        <v>0</v>
      </c>
      <c r="BW172" s="50"/>
      <c r="BX172" s="121">
        <f>$K169/12</f>
        <v>0</v>
      </c>
      <c r="BY172" s="50"/>
      <c r="BZ172" s="121">
        <f>$K169/12</f>
        <v>0</v>
      </c>
      <c r="CA172" s="50"/>
      <c r="CB172" s="121">
        <f>$K169/12</f>
        <v>0</v>
      </c>
      <c r="CC172" s="50"/>
      <c r="CD172" s="121">
        <f>$K169/12</f>
        <v>0</v>
      </c>
      <c r="CE172" s="50"/>
      <c r="CF172" s="121">
        <f>$K169/12</f>
        <v>0</v>
      </c>
      <c r="CG172" s="50"/>
      <c r="CH172" s="74"/>
      <c r="CI172" s="74"/>
    </row>
    <row r="173" spans="1:87" s="3" customFormat="1" ht="25" customHeight="1" outlineLevel="1">
      <c r="A173" s="74"/>
      <c r="B173" s="124" t="s">
        <v>0</v>
      </c>
      <c r="C173" s="124"/>
      <c r="D173" s="499"/>
      <c r="E173" s="499"/>
      <c r="F173" s="165"/>
      <c r="G173" s="186">
        <f t="shared" si="268"/>
        <v>0</v>
      </c>
      <c r="H173" s="505">
        <f t="shared" si="268"/>
        <v>0</v>
      </c>
      <c r="I173" s="186">
        <f t="shared" si="269"/>
        <v>0</v>
      </c>
      <c r="J173" s="187">
        <f t="shared" si="269"/>
        <v>0</v>
      </c>
      <c r="K173" s="186">
        <f t="shared" si="270"/>
        <v>0</v>
      </c>
      <c r="L173" s="187">
        <f t="shared" si="270"/>
        <v>0</v>
      </c>
      <c r="M173" s="144"/>
      <c r="N173" s="121">
        <v>0</v>
      </c>
      <c r="O173" s="50"/>
      <c r="P173" s="121">
        <v>0</v>
      </c>
      <c r="Q173" s="50"/>
      <c r="R173" s="121">
        <v>0</v>
      </c>
      <c r="S173" s="50"/>
      <c r="T173" s="121">
        <v>0</v>
      </c>
      <c r="U173" s="50"/>
      <c r="V173" s="121">
        <v>0</v>
      </c>
      <c r="W173" s="50"/>
      <c r="X173" s="121">
        <v>0</v>
      </c>
      <c r="Y173" s="50"/>
      <c r="Z173" s="121">
        <v>0</v>
      </c>
      <c r="AA173" s="50"/>
      <c r="AB173" s="121">
        <v>0</v>
      </c>
      <c r="AC173" s="50"/>
      <c r="AD173" s="121">
        <v>0</v>
      </c>
      <c r="AE173" s="50"/>
      <c r="AF173" s="121">
        <v>0</v>
      </c>
      <c r="AG173" s="50"/>
      <c r="AH173" s="121">
        <v>0</v>
      </c>
      <c r="AI173" s="50"/>
      <c r="AJ173" s="121">
        <v>0</v>
      </c>
      <c r="AK173" s="50"/>
      <c r="AL173" s="121">
        <v>0</v>
      </c>
      <c r="AM173" s="50"/>
      <c r="AN173" s="121">
        <v>0</v>
      </c>
      <c r="AO173" s="50"/>
      <c r="AP173" s="121">
        <v>0</v>
      </c>
      <c r="AQ173" s="50"/>
      <c r="AR173" s="121">
        <v>0</v>
      </c>
      <c r="AS173" s="50"/>
      <c r="AT173" s="121">
        <v>0</v>
      </c>
      <c r="AU173" s="50"/>
      <c r="AV173" s="121">
        <v>0</v>
      </c>
      <c r="AW173" s="50"/>
      <c r="AX173" s="121">
        <v>0</v>
      </c>
      <c r="AY173" s="50"/>
      <c r="AZ173" s="121">
        <v>0</v>
      </c>
      <c r="BA173" s="50"/>
      <c r="BB173" s="121">
        <v>0</v>
      </c>
      <c r="BC173" s="50"/>
      <c r="BD173" s="121">
        <v>0</v>
      </c>
      <c r="BE173" s="50"/>
      <c r="BF173" s="121">
        <v>0</v>
      </c>
      <c r="BG173" s="50"/>
      <c r="BH173" s="121">
        <v>0</v>
      </c>
      <c r="BI173" s="50"/>
      <c r="BJ173" s="121">
        <v>0</v>
      </c>
      <c r="BK173" s="50"/>
      <c r="BL173" s="121">
        <v>0</v>
      </c>
      <c r="BM173" s="50"/>
      <c r="BN173" s="121">
        <v>0</v>
      </c>
      <c r="BO173" s="50"/>
      <c r="BP173" s="121">
        <v>0</v>
      </c>
      <c r="BQ173" s="50"/>
      <c r="BR173" s="121">
        <v>0</v>
      </c>
      <c r="BS173" s="50"/>
      <c r="BT173" s="121">
        <v>0</v>
      </c>
      <c r="BU173" s="50"/>
      <c r="BV173" s="121">
        <v>0</v>
      </c>
      <c r="BW173" s="50"/>
      <c r="BX173" s="121">
        <v>0</v>
      </c>
      <c r="BY173" s="50"/>
      <c r="BZ173" s="121">
        <v>0</v>
      </c>
      <c r="CA173" s="50"/>
      <c r="CB173" s="121">
        <v>0</v>
      </c>
      <c r="CC173" s="50"/>
      <c r="CD173" s="121">
        <v>0</v>
      </c>
      <c r="CE173" s="50"/>
      <c r="CF173" s="121">
        <v>0</v>
      </c>
      <c r="CG173" s="50"/>
      <c r="CH173" s="74"/>
      <c r="CI173" s="74"/>
    </row>
    <row r="174" spans="1:87" s="3" customFormat="1" ht="23" customHeight="1">
      <c r="A174" s="74"/>
      <c r="B174" s="235" t="s">
        <v>29</v>
      </c>
      <c r="C174" s="234"/>
      <c r="D174" s="519">
        <f>SUM(D172:D173)</f>
        <v>0</v>
      </c>
      <c r="E174" s="180">
        <f>SUM(E172:E173)</f>
        <v>0</v>
      </c>
      <c r="F174" s="208">
        <f>SUM(F172:F173)</f>
        <v>0</v>
      </c>
      <c r="G174" s="202">
        <f t="shared" si="268"/>
        <v>0</v>
      </c>
      <c r="H174" s="203">
        <f t="shared" si="268"/>
        <v>0</v>
      </c>
      <c r="I174" s="202">
        <f t="shared" si="269"/>
        <v>0</v>
      </c>
      <c r="J174" s="203">
        <f t="shared" si="269"/>
        <v>0</v>
      </c>
      <c r="K174" s="202">
        <f t="shared" si="270"/>
        <v>0</v>
      </c>
      <c r="L174" s="203">
        <f t="shared" si="270"/>
        <v>0</v>
      </c>
      <c r="M174" s="117"/>
      <c r="N174" s="200">
        <f t="shared" ref="N174:AS174" si="271">SUM(N172:N173)</f>
        <v>0</v>
      </c>
      <c r="O174" s="201">
        <f t="shared" si="271"/>
        <v>0</v>
      </c>
      <c r="P174" s="200">
        <f t="shared" si="271"/>
        <v>0</v>
      </c>
      <c r="Q174" s="201">
        <f t="shared" si="271"/>
        <v>0</v>
      </c>
      <c r="R174" s="200">
        <f t="shared" si="271"/>
        <v>0</v>
      </c>
      <c r="S174" s="201">
        <f t="shared" si="271"/>
        <v>0</v>
      </c>
      <c r="T174" s="200">
        <f t="shared" si="271"/>
        <v>0</v>
      </c>
      <c r="U174" s="201">
        <f t="shared" si="271"/>
        <v>0</v>
      </c>
      <c r="V174" s="200">
        <f t="shared" si="271"/>
        <v>0</v>
      </c>
      <c r="W174" s="201">
        <f t="shared" si="271"/>
        <v>0</v>
      </c>
      <c r="X174" s="200">
        <f t="shared" si="271"/>
        <v>0</v>
      </c>
      <c r="Y174" s="201">
        <f t="shared" si="271"/>
        <v>0</v>
      </c>
      <c r="Z174" s="200">
        <f t="shared" si="271"/>
        <v>0</v>
      </c>
      <c r="AA174" s="201">
        <f t="shared" si="271"/>
        <v>0</v>
      </c>
      <c r="AB174" s="200">
        <f t="shared" si="271"/>
        <v>0</v>
      </c>
      <c r="AC174" s="201">
        <f t="shared" si="271"/>
        <v>0</v>
      </c>
      <c r="AD174" s="200">
        <f t="shared" si="271"/>
        <v>0</v>
      </c>
      <c r="AE174" s="201">
        <f t="shared" si="271"/>
        <v>0</v>
      </c>
      <c r="AF174" s="200">
        <f t="shared" si="271"/>
        <v>0</v>
      </c>
      <c r="AG174" s="201">
        <f t="shared" si="271"/>
        <v>0</v>
      </c>
      <c r="AH174" s="200">
        <f t="shared" si="271"/>
        <v>0</v>
      </c>
      <c r="AI174" s="201">
        <f t="shared" si="271"/>
        <v>0</v>
      </c>
      <c r="AJ174" s="200">
        <f t="shared" si="271"/>
        <v>0</v>
      </c>
      <c r="AK174" s="201">
        <f t="shared" si="271"/>
        <v>0</v>
      </c>
      <c r="AL174" s="200">
        <f t="shared" si="271"/>
        <v>0</v>
      </c>
      <c r="AM174" s="201">
        <f t="shared" si="271"/>
        <v>0</v>
      </c>
      <c r="AN174" s="200">
        <f t="shared" si="271"/>
        <v>0</v>
      </c>
      <c r="AO174" s="201">
        <f t="shared" si="271"/>
        <v>0</v>
      </c>
      <c r="AP174" s="200">
        <f t="shared" si="271"/>
        <v>0</v>
      </c>
      <c r="AQ174" s="201">
        <f t="shared" si="271"/>
        <v>0</v>
      </c>
      <c r="AR174" s="200">
        <f t="shared" si="271"/>
        <v>0</v>
      </c>
      <c r="AS174" s="201">
        <f t="shared" si="271"/>
        <v>0</v>
      </c>
      <c r="AT174" s="200">
        <f t="shared" ref="AT174:BY174" si="272">SUM(AT172:AT173)</f>
        <v>0</v>
      </c>
      <c r="AU174" s="201">
        <f t="shared" si="272"/>
        <v>0</v>
      </c>
      <c r="AV174" s="200">
        <f t="shared" si="272"/>
        <v>0</v>
      </c>
      <c r="AW174" s="201">
        <f t="shared" si="272"/>
        <v>0</v>
      </c>
      <c r="AX174" s="200">
        <f t="shared" si="272"/>
        <v>0</v>
      </c>
      <c r="AY174" s="201">
        <f t="shared" si="272"/>
        <v>0</v>
      </c>
      <c r="AZ174" s="200">
        <f t="shared" si="272"/>
        <v>0</v>
      </c>
      <c r="BA174" s="201">
        <f t="shared" si="272"/>
        <v>0</v>
      </c>
      <c r="BB174" s="200">
        <f t="shared" si="272"/>
        <v>0</v>
      </c>
      <c r="BC174" s="201">
        <f t="shared" si="272"/>
        <v>0</v>
      </c>
      <c r="BD174" s="200">
        <f t="shared" si="272"/>
        <v>0</v>
      </c>
      <c r="BE174" s="201">
        <f t="shared" si="272"/>
        <v>0</v>
      </c>
      <c r="BF174" s="200">
        <f t="shared" si="272"/>
        <v>0</v>
      </c>
      <c r="BG174" s="201">
        <f t="shared" si="272"/>
        <v>0</v>
      </c>
      <c r="BH174" s="200">
        <f t="shared" si="272"/>
        <v>0</v>
      </c>
      <c r="BI174" s="201">
        <f t="shared" si="272"/>
        <v>0</v>
      </c>
      <c r="BJ174" s="200">
        <f t="shared" si="272"/>
        <v>0</v>
      </c>
      <c r="BK174" s="201">
        <f t="shared" si="272"/>
        <v>0</v>
      </c>
      <c r="BL174" s="200">
        <f t="shared" si="272"/>
        <v>0</v>
      </c>
      <c r="BM174" s="201">
        <f t="shared" si="272"/>
        <v>0</v>
      </c>
      <c r="BN174" s="200">
        <f t="shared" si="272"/>
        <v>0</v>
      </c>
      <c r="BO174" s="201">
        <f t="shared" si="272"/>
        <v>0</v>
      </c>
      <c r="BP174" s="200">
        <f t="shared" si="272"/>
        <v>0</v>
      </c>
      <c r="BQ174" s="201">
        <f t="shared" si="272"/>
        <v>0</v>
      </c>
      <c r="BR174" s="200">
        <f t="shared" si="272"/>
        <v>0</v>
      </c>
      <c r="BS174" s="201">
        <f t="shared" si="272"/>
        <v>0</v>
      </c>
      <c r="BT174" s="200">
        <f t="shared" si="272"/>
        <v>0</v>
      </c>
      <c r="BU174" s="201">
        <f t="shared" si="272"/>
        <v>0</v>
      </c>
      <c r="BV174" s="200">
        <f t="shared" si="272"/>
        <v>0</v>
      </c>
      <c r="BW174" s="201">
        <f t="shared" si="272"/>
        <v>0</v>
      </c>
      <c r="BX174" s="200">
        <f t="shared" si="272"/>
        <v>0</v>
      </c>
      <c r="BY174" s="201">
        <f t="shared" si="272"/>
        <v>0</v>
      </c>
      <c r="BZ174" s="200">
        <f t="shared" ref="BZ174:CG174" si="273">SUM(BZ172:BZ173)</f>
        <v>0</v>
      </c>
      <c r="CA174" s="201">
        <f t="shared" si="273"/>
        <v>0</v>
      </c>
      <c r="CB174" s="200">
        <f t="shared" si="273"/>
        <v>0</v>
      </c>
      <c r="CC174" s="201">
        <f t="shared" si="273"/>
        <v>0</v>
      </c>
      <c r="CD174" s="200">
        <f t="shared" si="273"/>
        <v>0</v>
      </c>
      <c r="CE174" s="201">
        <f t="shared" si="273"/>
        <v>0</v>
      </c>
      <c r="CF174" s="200">
        <f t="shared" si="273"/>
        <v>0</v>
      </c>
      <c r="CG174" s="201">
        <f t="shared" si="273"/>
        <v>0</v>
      </c>
    </row>
    <row r="175" spans="1:87" s="3" customFormat="1" ht="23" customHeight="1">
      <c r="A175" s="6"/>
      <c r="B175" s="4"/>
      <c r="C175" s="27"/>
      <c r="D175" s="27"/>
      <c r="E175" s="27"/>
      <c r="F175" s="27"/>
      <c r="G175" s="177"/>
      <c r="H175" s="177"/>
      <c r="I175" s="177"/>
      <c r="J175" s="177"/>
      <c r="K175" s="177"/>
      <c r="L175" s="177"/>
      <c r="M175" s="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179"/>
      <c r="AD175" s="179"/>
      <c r="AE175" s="179"/>
      <c r="AF175" s="179"/>
      <c r="AG175" s="179"/>
      <c r="AH175" s="179"/>
      <c r="AI175" s="179"/>
      <c r="AJ175" s="179"/>
      <c r="AK175" s="179"/>
      <c r="AL175" s="179"/>
      <c r="AM175" s="179"/>
      <c r="AN175" s="179"/>
      <c r="AO175" s="179"/>
      <c r="AP175" s="179"/>
      <c r="AQ175" s="179"/>
      <c r="AR175" s="179"/>
      <c r="AS175" s="179"/>
      <c r="AT175" s="179"/>
      <c r="AU175" s="179"/>
      <c r="AV175" s="179"/>
      <c r="AW175" s="179"/>
      <c r="AX175" s="179"/>
      <c r="AY175" s="179"/>
      <c r="AZ175" s="179"/>
      <c r="BA175" s="179"/>
      <c r="BB175" s="179"/>
      <c r="BC175" s="179"/>
      <c r="BD175" s="179"/>
      <c r="BE175" s="179"/>
      <c r="BF175" s="179"/>
      <c r="BG175" s="179"/>
      <c r="BH175" s="179"/>
      <c r="BI175" s="179"/>
      <c r="BJ175" s="179"/>
      <c r="BK175" s="179"/>
      <c r="BL175" s="179"/>
      <c r="BM175" s="179"/>
      <c r="BN175" s="179"/>
      <c r="BO175" s="179"/>
      <c r="BP175" s="179"/>
      <c r="BQ175" s="179"/>
      <c r="BR175" s="179"/>
      <c r="BS175" s="179"/>
      <c r="BT175" s="179"/>
      <c r="BU175" s="179"/>
      <c r="BV175" s="179"/>
      <c r="BW175" s="179"/>
      <c r="BX175" s="179"/>
      <c r="BY175" s="179"/>
      <c r="BZ175" s="179"/>
      <c r="CA175" s="179"/>
      <c r="CB175" s="179"/>
      <c r="CC175" s="179"/>
      <c r="CD175" s="179"/>
      <c r="CE175" s="179"/>
      <c r="CF175" s="179"/>
      <c r="CG175" s="179"/>
    </row>
    <row r="176" spans="1:87" ht="23" customHeight="1">
      <c r="A176" s="10">
        <v>2</v>
      </c>
      <c r="B176" s="120" t="s">
        <v>4</v>
      </c>
      <c r="C176" s="191"/>
      <c r="D176" s="191"/>
      <c r="E176" s="191"/>
      <c r="F176" s="191"/>
      <c r="G176" s="177"/>
      <c r="H176" s="177"/>
      <c r="I176" s="177"/>
      <c r="J176" s="177"/>
      <c r="K176" s="192"/>
      <c r="L176" s="177"/>
      <c r="M176" s="1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179"/>
      <c r="AD176" s="179"/>
      <c r="AE176" s="179"/>
      <c r="AF176" s="179"/>
      <c r="AG176" s="179"/>
      <c r="AH176" s="179"/>
      <c r="AI176" s="179"/>
      <c r="AJ176" s="179"/>
      <c r="AK176" s="179"/>
      <c r="AL176" s="179"/>
      <c r="AM176" s="179"/>
      <c r="AN176" s="179"/>
      <c r="AO176" s="179"/>
      <c r="AP176" s="179"/>
      <c r="AQ176" s="179"/>
      <c r="AR176" s="179"/>
      <c r="AS176" s="179"/>
      <c r="AT176" s="179"/>
      <c r="AU176" s="179"/>
      <c r="AV176" s="179"/>
      <c r="AW176" s="179"/>
      <c r="AX176" s="179"/>
      <c r="AY176" s="179"/>
      <c r="AZ176" s="179"/>
      <c r="BA176" s="179"/>
      <c r="BB176" s="179"/>
      <c r="BC176" s="179"/>
      <c r="BD176" s="179"/>
      <c r="BE176" s="179"/>
      <c r="BF176" s="179"/>
      <c r="BG176" s="179"/>
      <c r="BH176" s="179"/>
      <c r="BI176" s="179"/>
      <c r="BJ176" s="179"/>
      <c r="BK176" s="179"/>
      <c r="BL176" s="179"/>
      <c r="BM176" s="179"/>
      <c r="BN176" s="179"/>
      <c r="BO176" s="179"/>
      <c r="BP176" s="179"/>
      <c r="BQ176" s="179"/>
      <c r="BR176" s="179"/>
      <c r="BS176" s="179"/>
      <c r="BT176" s="179"/>
      <c r="BU176" s="179"/>
      <c r="BV176" s="179"/>
      <c r="BW176" s="179"/>
      <c r="BX176" s="179"/>
      <c r="BY176" s="179"/>
      <c r="BZ176" s="179"/>
      <c r="CA176" s="179"/>
      <c r="CB176" s="179"/>
      <c r="CC176" s="179"/>
      <c r="CD176" s="179"/>
      <c r="CE176" s="179"/>
      <c r="CF176" s="179"/>
      <c r="CG176" s="179"/>
    </row>
    <row r="177" spans="1:99" s="3" customFormat="1" ht="23" customHeight="1">
      <c r="A177" s="6"/>
      <c r="B177" s="4"/>
      <c r="C177" s="27"/>
      <c r="D177" s="27"/>
      <c r="E177" s="27"/>
      <c r="F177" s="27"/>
      <c r="G177" s="177"/>
      <c r="H177" s="177"/>
      <c r="I177" s="177"/>
      <c r="J177" s="177"/>
      <c r="K177" s="177"/>
      <c r="L177" s="177"/>
      <c r="M177" s="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  <c r="AC177" s="179"/>
      <c r="AD177" s="179"/>
      <c r="AE177" s="179"/>
      <c r="AF177" s="179"/>
      <c r="AG177" s="179"/>
      <c r="AH177" s="179"/>
      <c r="AI177" s="179"/>
      <c r="AJ177" s="179"/>
      <c r="AK177" s="179"/>
      <c r="AL177" s="179"/>
      <c r="AM177" s="179"/>
      <c r="AN177" s="179"/>
      <c r="AO177" s="179"/>
      <c r="AP177" s="179"/>
      <c r="AQ177" s="179"/>
      <c r="AR177" s="179"/>
      <c r="AS177" s="179"/>
      <c r="AT177" s="179"/>
      <c r="AU177" s="179"/>
      <c r="AV177" s="179"/>
      <c r="AW177" s="179"/>
      <c r="AX177" s="179"/>
      <c r="AY177" s="179"/>
      <c r="AZ177" s="179"/>
      <c r="BA177" s="179"/>
      <c r="BB177" s="179"/>
      <c r="BC177" s="179"/>
      <c r="BD177" s="179"/>
      <c r="BE177" s="179"/>
      <c r="BF177" s="179"/>
      <c r="BG177" s="179"/>
      <c r="BH177" s="179"/>
      <c r="BI177" s="179"/>
      <c r="BJ177" s="179"/>
      <c r="BK177" s="179"/>
      <c r="BL177" s="179"/>
      <c r="BM177" s="179"/>
      <c r="BN177" s="179"/>
      <c r="BO177" s="179"/>
      <c r="BP177" s="179"/>
      <c r="BQ177" s="179"/>
      <c r="BR177" s="179"/>
      <c r="BS177" s="179"/>
      <c r="BT177" s="179"/>
      <c r="BU177" s="179"/>
      <c r="BV177" s="179"/>
      <c r="BW177" s="179"/>
      <c r="BX177" s="179"/>
      <c r="BY177" s="179"/>
      <c r="BZ177" s="179"/>
      <c r="CA177" s="179"/>
      <c r="CB177" s="179"/>
      <c r="CC177" s="179"/>
      <c r="CD177" s="179"/>
      <c r="CE177" s="179"/>
      <c r="CF177" s="179"/>
      <c r="CG177" s="179"/>
    </row>
    <row r="178" spans="1:99" s="3" customFormat="1" ht="25" customHeight="1">
      <c r="B178" s="39" t="s">
        <v>121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144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O178" s="22"/>
      <c r="CP178" s="22"/>
    </row>
    <row r="179" spans="1:99" s="3" customFormat="1" ht="25" customHeight="1" outlineLevel="1">
      <c r="B179" s="157" t="s">
        <v>43</v>
      </c>
      <c r="C179" s="147">
        <v>22700</v>
      </c>
      <c r="D179" s="139"/>
      <c r="E179" s="139"/>
      <c r="F179" s="139"/>
      <c r="G179" s="139"/>
      <c r="H179" s="144"/>
      <c r="I179" s="139"/>
      <c r="J179" s="144"/>
      <c r="K179" s="139"/>
      <c r="L179" s="144"/>
      <c r="M179" s="144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139"/>
      <c r="AO179" s="139"/>
      <c r="AP179" s="139"/>
      <c r="AQ179" s="139"/>
      <c r="AR179" s="139"/>
      <c r="AS179" s="139"/>
      <c r="AT179" s="139"/>
      <c r="AU179" s="139"/>
      <c r="AV179" s="139"/>
      <c r="AW179" s="139"/>
      <c r="AX179" s="139"/>
      <c r="AY179" s="139"/>
      <c r="AZ179" s="139"/>
      <c r="BA179" s="139"/>
      <c r="BB179" s="139"/>
      <c r="BC179" s="139"/>
      <c r="BD179" s="139"/>
      <c r="BE179" s="139"/>
      <c r="BF179" s="139"/>
      <c r="BG179" s="139"/>
      <c r="BH179" s="139"/>
      <c r="BI179" s="139"/>
      <c r="BJ179" s="139"/>
      <c r="BK179" s="139"/>
      <c r="BL179" s="139"/>
      <c r="BM179" s="139"/>
      <c r="BN179" s="139"/>
      <c r="BO179" s="139"/>
      <c r="BP179" s="139"/>
      <c r="BQ179" s="139"/>
      <c r="BR179" s="139"/>
      <c r="BS179" s="139"/>
      <c r="BT179" s="139"/>
      <c r="BU179" s="139"/>
      <c r="BV179" s="139"/>
      <c r="BW179" s="139"/>
      <c r="BX179" s="139"/>
      <c r="BY179" s="139"/>
      <c r="BZ179" s="139"/>
      <c r="CA179" s="139"/>
      <c r="CB179" s="139"/>
      <c r="CC179" s="139"/>
      <c r="CD179" s="139"/>
      <c r="CE179" s="139"/>
      <c r="CF179" s="139"/>
      <c r="CG179" s="139"/>
      <c r="CH179" s="145"/>
      <c r="CI179" s="145"/>
      <c r="CJ179" s="145"/>
      <c r="CK179" s="145"/>
      <c r="CL179" s="145"/>
      <c r="CM179" s="145"/>
      <c r="CN179" s="145"/>
      <c r="CO179" s="22"/>
      <c r="CP179" s="22"/>
    </row>
    <row r="180" spans="1:99" s="3" customFormat="1" ht="25" customHeight="1" outlineLevel="1">
      <c r="B180" s="157" t="s">
        <v>44</v>
      </c>
      <c r="C180" s="224">
        <v>2.4400000000000002E-2</v>
      </c>
      <c r="D180" s="139"/>
      <c r="E180" s="139"/>
      <c r="F180" s="139"/>
      <c r="G180" s="139"/>
      <c r="H180" s="144"/>
      <c r="I180" s="139"/>
      <c r="J180" s="144"/>
      <c r="K180" s="139"/>
      <c r="L180" s="144"/>
      <c r="M180" s="130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/>
      <c r="AF180" s="139"/>
      <c r="AG180" s="139"/>
      <c r="AH180" s="139"/>
      <c r="AI180" s="139"/>
      <c r="AJ180" s="139"/>
      <c r="AK180" s="139"/>
      <c r="AL180" s="139"/>
      <c r="AM180" s="139"/>
      <c r="AN180" s="139"/>
      <c r="AO180" s="139"/>
      <c r="AP180" s="139"/>
      <c r="AQ180" s="139"/>
      <c r="AR180" s="139"/>
      <c r="AS180" s="139"/>
      <c r="AT180" s="139"/>
      <c r="AU180" s="139"/>
      <c r="AV180" s="139"/>
      <c r="AW180" s="139"/>
      <c r="AX180" s="139"/>
      <c r="AY180" s="139"/>
      <c r="AZ180" s="139"/>
      <c r="BA180" s="139"/>
      <c r="BB180" s="139"/>
      <c r="BC180" s="139"/>
      <c r="BD180" s="139"/>
      <c r="BE180" s="139"/>
      <c r="BF180" s="139"/>
      <c r="BG180" s="139"/>
      <c r="BH180" s="139"/>
      <c r="BI180" s="139"/>
      <c r="BJ180" s="139"/>
      <c r="BK180" s="139"/>
      <c r="BL180" s="139"/>
      <c r="BM180" s="139"/>
      <c r="BN180" s="139"/>
      <c r="BO180" s="139"/>
      <c r="BP180" s="139"/>
      <c r="BQ180" s="139"/>
      <c r="BR180" s="139"/>
      <c r="BS180" s="139"/>
      <c r="BT180" s="139"/>
      <c r="BU180" s="139"/>
      <c r="BV180" s="139"/>
      <c r="BW180" s="139"/>
      <c r="BX180" s="139"/>
      <c r="BY180" s="139"/>
      <c r="BZ180" s="139"/>
      <c r="CA180" s="139"/>
      <c r="CB180" s="139"/>
      <c r="CC180" s="139"/>
      <c r="CD180" s="139"/>
      <c r="CE180" s="139"/>
      <c r="CF180" s="139"/>
      <c r="CG180" s="139"/>
      <c r="CH180" s="145"/>
      <c r="CI180" s="145"/>
      <c r="CJ180" s="145"/>
      <c r="CK180" s="145"/>
      <c r="CL180" s="145"/>
      <c r="CM180" s="145"/>
      <c r="CN180" s="145"/>
      <c r="CO180" s="22"/>
      <c r="CP180" s="22"/>
    </row>
    <row r="181" spans="1:99" s="3" customFormat="1" ht="25" customHeight="1" outlineLevel="1">
      <c r="B181" s="157" t="s">
        <v>45</v>
      </c>
      <c r="C181" s="225">
        <v>80</v>
      </c>
      <c r="D181" s="68"/>
      <c r="E181" s="68"/>
      <c r="F181" s="68"/>
      <c r="G181" s="139"/>
      <c r="H181" s="144"/>
      <c r="I181" s="139"/>
      <c r="J181" s="144"/>
      <c r="K181" s="139"/>
      <c r="L181" s="144"/>
      <c r="M181" s="110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139"/>
      <c r="AH181" s="139"/>
      <c r="AI181" s="139"/>
      <c r="AJ181" s="139"/>
      <c r="AK181" s="139"/>
      <c r="AL181" s="139"/>
      <c r="AM181" s="139"/>
      <c r="AN181" s="139"/>
      <c r="AO181" s="139"/>
      <c r="AP181" s="139"/>
      <c r="AQ181" s="139"/>
      <c r="AR181" s="139"/>
      <c r="AS181" s="139"/>
      <c r="AT181" s="139"/>
      <c r="AU181" s="139"/>
      <c r="AV181" s="139"/>
      <c r="AW181" s="139"/>
      <c r="AX181" s="139"/>
      <c r="AY181" s="139"/>
      <c r="AZ181" s="139"/>
      <c r="BA181" s="139"/>
      <c r="BB181" s="139"/>
      <c r="BC181" s="139"/>
      <c r="BD181" s="139"/>
      <c r="BE181" s="139"/>
      <c r="BF181" s="139"/>
      <c r="BG181" s="139"/>
      <c r="BH181" s="139"/>
      <c r="BI181" s="139"/>
      <c r="BJ181" s="139"/>
      <c r="BK181" s="139"/>
      <c r="BL181" s="139"/>
      <c r="BM181" s="139"/>
      <c r="BN181" s="139"/>
      <c r="BO181" s="139"/>
      <c r="BP181" s="139"/>
      <c r="BQ181" s="139"/>
      <c r="BR181" s="139"/>
      <c r="BS181" s="139"/>
      <c r="BT181" s="139"/>
      <c r="BU181" s="139"/>
      <c r="BV181" s="139"/>
      <c r="BW181" s="139"/>
      <c r="BX181" s="139"/>
      <c r="BY181" s="139"/>
      <c r="BZ181" s="139"/>
      <c r="CA181" s="139"/>
      <c r="CB181" s="139"/>
      <c r="CC181" s="139"/>
      <c r="CD181" s="139"/>
      <c r="CE181" s="139"/>
      <c r="CF181" s="139"/>
      <c r="CG181" s="139"/>
      <c r="CH181" s="145"/>
      <c r="CI181" s="145"/>
      <c r="CJ181" s="145"/>
      <c r="CK181" s="145"/>
      <c r="CL181" s="145"/>
      <c r="CM181" s="145"/>
      <c r="CN181" s="145"/>
      <c r="CO181" s="22"/>
      <c r="CP181" s="22"/>
    </row>
    <row r="182" spans="1:99" s="3" customFormat="1" ht="25" customHeight="1">
      <c r="B182" s="124" t="s">
        <v>122</v>
      </c>
      <c r="C182" s="148"/>
      <c r="D182" s="67"/>
      <c r="E182" s="67"/>
      <c r="F182" s="51"/>
      <c r="G182" s="404">
        <f>N182+P182+R182+T182+V182+X182+Z182+AB182+AD182+AF182+AH182+AJ182</f>
        <v>465.9</v>
      </c>
      <c r="H182" s="504">
        <f>O182+Q182+S182+U182+W182+Y182+AA182+AC182+AE182+AG182+AI182+AK182</f>
        <v>0</v>
      </c>
      <c r="I182" s="404">
        <f>AL182+AN182+AP182+AR182+AT182+AV182+AX182+AZ182+BB182+BD182+BF182+BH182</f>
        <v>358.72</v>
      </c>
      <c r="J182" s="503">
        <f>AM182+AO182+AQ182+AS182+AU182+AW182+AY182+BA182+BC182+BE182+BG182+BI182</f>
        <v>0</v>
      </c>
      <c r="K182" s="404">
        <f>BJ182+BL182+BN182+BP182+BR182+BT182+BV182+BX182+BZ182+CB182+CD182+CF182</f>
        <v>248.9</v>
      </c>
      <c r="L182" s="503">
        <f>BK182+BM182+BO182+BQ182+BS182+BU182+BW182+BY182+CA182+CC182+CE182+CG182</f>
        <v>0</v>
      </c>
      <c r="M182" s="110"/>
      <c r="N182" s="404">
        <v>42.85</v>
      </c>
      <c r="O182" s="503"/>
      <c r="P182" s="404">
        <v>42.13</v>
      </c>
      <c r="Q182" s="503"/>
      <c r="R182" s="404">
        <v>41.4</v>
      </c>
      <c r="S182" s="503"/>
      <c r="T182" s="404">
        <v>40.67</v>
      </c>
      <c r="U182" s="503"/>
      <c r="V182" s="404">
        <v>39.93</v>
      </c>
      <c r="W182" s="503"/>
      <c r="X182" s="404">
        <v>39.200000000000003</v>
      </c>
      <c r="Y182" s="503"/>
      <c r="Z182" s="404">
        <v>38.47</v>
      </c>
      <c r="AA182" s="503"/>
      <c r="AB182" s="404">
        <v>37.730000000000004</v>
      </c>
      <c r="AC182" s="503"/>
      <c r="AD182" s="404">
        <v>36.99</v>
      </c>
      <c r="AE182" s="503"/>
      <c r="AF182" s="404">
        <v>36.25</v>
      </c>
      <c r="AG182" s="503"/>
      <c r="AH182" s="404">
        <v>35.510000000000005</v>
      </c>
      <c r="AI182" s="503"/>
      <c r="AJ182" s="404">
        <v>34.769999999999996</v>
      </c>
      <c r="AK182" s="503"/>
      <c r="AL182" s="404">
        <v>34.019999999999996</v>
      </c>
      <c r="AM182" s="503"/>
      <c r="AN182" s="404">
        <v>33.28</v>
      </c>
      <c r="AO182" s="503"/>
      <c r="AP182" s="404">
        <v>32.53</v>
      </c>
      <c r="AQ182" s="503"/>
      <c r="AR182" s="404">
        <v>31.78</v>
      </c>
      <c r="AS182" s="503"/>
      <c r="AT182" s="404">
        <v>31.03</v>
      </c>
      <c r="AU182" s="503"/>
      <c r="AV182" s="404">
        <v>30.28</v>
      </c>
      <c r="AW182" s="503"/>
      <c r="AX182" s="404">
        <v>29.52</v>
      </c>
      <c r="AY182" s="503"/>
      <c r="AZ182" s="404">
        <v>28.77</v>
      </c>
      <c r="BA182" s="503"/>
      <c r="BB182" s="404">
        <v>28.01</v>
      </c>
      <c r="BC182" s="503"/>
      <c r="BD182" s="404">
        <v>27.26</v>
      </c>
      <c r="BE182" s="503"/>
      <c r="BF182" s="404">
        <v>26.5</v>
      </c>
      <c r="BG182" s="503"/>
      <c r="BH182" s="404">
        <v>25.740000000000002</v>
      </c>
      <c r="BI182" s="503"/>
      <c r="BJ182" s="404">
        <v>24.97</v>
      </c>
      <c r="BK182" s="503"/>
      <c r="BL182" s="404">
        <v>24.21</v>
      </c>
      <c r="BM182" s="503"/>
      <c r="BN182" s="404">
        <v>23.44</v>
      </c>
      <c r="BO182" s="503"/>
      <c r="BP182" s="404">
        <v>22.68</v>
      </c>
      <c r="BQ182" s="503"/>
      <c r="BR182" s="404">
        <v>21.91</v>
      </c>
      <c r="BS182" s="503"/>
      <c r="BT182" s="404">
        <v>21.14</v>
      </c>
      <c r="BU182" s="503"/>
      <c r="BV182" s="404">
        <v>20.36</v>
      </c>
      <c r="BW182" s="503"/>
      <c r="BX182" s="404">
        <v>19.59</v>
      </c>
      <c r="BY182" s="503"/>
      <c r="BZ182" s="404">
        <v>18.82</v>
      </c>
      <c r="CA182" s="503"/>
      <c r="CB182" s="404">
        <v>18.04</v>
      </c>
      <c r="CC182" s="503"/>
      <c r="CD182" s="404">
        <v>17.260000000000002</v>
      </c>
      <c r="CE182" s="503"/>
      <c r="CF182" s="404">
        <v>16.48</v>
      </c>
      <c r="CG182" s="503"/>
      <c r="CH182" s="145"/>
      <c r="CI182" s="145"/>
      <c r="CJ182" s="145"/>
      <c r="CK182" s="145"/>
      <c r="CL182" s="145"/>
      <c r="CM182" s="145"/>
      <c r="CN182" s="145"/>
      <c r="CO182" s="145"/>
      <c r="CP182" s="145"/>
      <c r="CQ182" s="145"/>
      <c r="CR182" s="145"/>
      <c r="CS182" s="145"/>
      <c r="CT182" s="22"/>
      <c r="CU182" s="22"/>
    </row>
    <row r="183" spans="1:99" s="3" customFormat="1" ht="25" customHeight="1">
      <c r="B183" s="124" t="s">
        <v>46</v>
      </c>
      <c r="C183" s="148"/>
      <c r="D183" s="67"/>
      <c r="E183" s="67"/>
      <c r="F183" s="51"/>
      <c r="G183" s="121">
        <f>N183+P183+R183+T183+V183+X183+Z183+AB183+AD183+AF183+AH183+AJ183</f>
        <v>4343.58</v>
      </c>
      <c r="H183" s="28">
        <f>O183+Q183+S183+U183+W183+Y183+AA183+AC183+AE183+AG183+AI183+AK183</f>
        <v>0</v>
      </c>
      <c r="I183" s="121">
        <f>AL183+AN183+AP183+AR183+AT183+AV183+AX183+AZ183+BB183+BD183+BF183+BH183</f>
        <v>4450.7599999999993</v>
      </c>
      <c r="J183" s="50">
        <f>AM183+AO183+AQ183+AS183+AU183+AW183+AY183+BA183+BC183+BE183+BG183+BI183</f>
        <v>0</v>
      </c>
      <c r="K183" s="121">
        <f>BJ183+BL183+BN183+BP183+BR183+BT183+BV183+BX183+BZ183+CB183+CD183+CF183</f>
        <v>4560.58</v>
      </c>
      <c r="L183" s="50">
        <f>BK183+BM183+BO183+BQ183+BS183+BU183+BW183+BY183+CA183+CC183+CE183+CG183</f>
        <v>0</v>
      </c>
      <c r="M183" s="159"/>
      <c r="N183" s="121">
        <v>357.94</v>
      </c>
      <c r="O183" s="50"/>
      <c r="P183" s="121">
        <v>358.66</v>
      </c>
      <c r="Q183" s="50"/>
      <c r="R183" s="121">
        <v>359.39</v>
      </c>
      <c r="S183" s="50"/>
      <c r="T183" s="121">
        <v>360.12</v>
      </c>
      <c r="U183" s="50"/>
      <c r="V183" s="121">
        <v>360.86</v>
      </c>
      <c r="W183" s="50"/>
      <c r="X183" s="121">
        <v>361.59</v>
      </c>
      <c r="Y183" s="50"/>
      <c r="Z183" s="121">
        <v>362.32</v>
      </c>
      <c r="AA183" s="50"/>
      <c r="AB183" s="121">
        <v>363.06</v>
      </c>
      <c r="AC183" s="50"/>
      <c r="AD183" s="121">
        <v>363.8</v>
      </c>
      <c r="AE183" s="50"/>
      <c r="AF183" s="121">
        <v>364.54</v>
      </c>
      <c r="AG183" s="50"/>
      <c r="AH183" s="121">
        <v>365.28</v>
      </c>
      <c r="AI183" s="50"/>
      <c r="AJ183" s="121">
        <v>366.02</v>
      </c>
      <c r="AK183" s="50"/>
      <c r="AL183" s="121">
        <v>366.77</v>
      </c>
      <c r="AM183" s="50"/>
      <c r="AN183" s="121">
        <v>367.51</v>
      </c>
      <c r="AO183" s="50"/>
      <c r="AP183" s="121">
        <v>368.26</v>
      </c>
      <c r="AQ183" s="50"/>
      <c r="AR183" s="121">
        <v>369.01</v>
      </c>
      <c r="AS183" s="50"/>
      <c r="AT183" s="121">
        <v>369.76</v>
      </c>
      <c r="AU183" s="50"/>
      <c r="AV183" s="121">
        <v>370.51</v>
      </c>
      <c r="AW183" s="50"/>
      <c r="AX183" s="121">
        <v>371.27</v>
      </c>
      <c r="AY183" s="50"/>
      <c r="AZ183" s="121">
        <v>372.02</v>
      </c>
      <c r="BA183" s="50"/>
      <c r="BB183" s="121">
        <v>372.78</v>
      </c>
      <c r="BC183" s="50"/>
      <c r="BD183" s="121">
        <v>373.53</v>
      </c>
      <c r="BE183" s="50"/>
      <c r="BF183" s="121">
        <v>374.29</v>
      </c>
      <c r="BG183" s="50"/>
      <c r="BH183" s="121">
        <v>375.05</v>
      </c>
      <c r="BI183" s="50"/>
      <c r="BJ183" s="121">
        <v>375.82</v>
      </c>
      <c r="BK183" s="50"/>
      <c r="BL183" s="121">
        <v>376.58</v>
      </c>
      <c r="BM183" s="50"/>
      <c r="BN183" s="121">
        <v>377.35</v>
      </c>
      <c r="BO183" s="50"/>
      <c r="BP183" s="121">
        <v>378.11</v>
      </c>
      <c r="BQ183" s="50"/>
      <c r="BR183" s="121">
        <v>378.88</v>
      </c>
      <c r="BS183" s="50"/>
      <c r="BT183" s="121">
        <v>379.65</v>
      </c>
      <c r="BU183" s="50"/>
      <c r="BV183" s="121">
        <v>380.43</v>
      </c>
      <c r="BW183" s="50"/>
      <c r="BX183" s="121">
        <v>381.2</v>
      </c>
      <c r="BY183" s="50"/>
      <c r="BZ183" s="121">
        <v>381.97</v>
      </c>
      <c r="CA183" s="50"/>
      <c r="CB183" s="121">
        <v>382.75</v>
      </c>
      <c r="CC183" s="50"/>
      <c r="CD183" s="121">
        <v>383.53</v>
      </c>
      <c r="CE183" s="50"/>
      <c r="CF183" s="121">
        <v>384.31</v>
      </c>
      <c r="CG183" s="50"/>
      <c r="CH183" s="145"/>
      <c r="CI183" s="145"/>
      <c r="CJ183" s="145"/>
      <c r="CK183" s="145"/>
      <c r="CL183" s="145"/>
      <c r="CM183" s="145"/>
      <c r="CN183" s="145"/>
      <c r="CO183" s="145"/>
      <c r="CP183" s="145"/>
      <c r="CQ183" s="145"/>
      <c r="CR183" s="145"/>
      <c r="CS183" s="145"/>
      <c r="CT183" s="22"/>
      <c r="CU183" s="22"/>
    </row>
    <row r="184" spans="1:99" s="3" customFormat="1" ht="25" customHeight="1">
      <c r="B184" s="124" t="s">
        <v>53</v>
      </c>
      <c r="C184" s="124"/>
      <c r="D184" s="67"/>
      <c r="E184" s="67"/>
      <c r="F184" s="50">
        <v>16457.84</v>
      </c>
      <c r="G184" s="186">
        <f>AJ184</f>
        <v>12114.259999999998</v>
      </c>
      <c r="H184" s="505">
        <f>AK184</f>
        <v>0</v>
      </c>
      <c r="I184" s="186">
        <f>BH184</f>
        <v>7663.4999999999945</v>
      </c>
      <c r="J184" s="187">
        <f>BI184</f>
        <v>0</v>
      </c>
      <c r="K184" s="186">
        <f>CF184</f>
        <v>3102.9199999999951</v>
      </c>
      <c r="L184" s="187">
        <f>CG184</f>
        <v>0</v>
      </c>
      <c r="M184" s="110"/>
      <c r="N184" s="186">
        <f>F184-N183</f>
        <v>16099.9</v>
      </c>
      <c r="O184" s="187"/>
      <c r="P184" s="186">
        <f>N184-P183</f>
        <v>15741.24</v>
      </c>
      <c r="Q184" s="187"/>
      <c r="R184" s="186">
        <f>P184-R183</f>
        <v>15381.85</v>
      </c>
      <c r="S184" s="187"/>
      <c r="T184" s="186">
        <f>R184-T183</f>
        <v>15021.73</v>
      </c>
      <c r="U184" s="187"/>
      <c r="V184" s="186">
        <f>T184-V183</f>
        <v>14660.869999999999</v>
      </c>
      <c r="W184" s="187"/>
      <c r="X184" s="186">
        <f>V184-X183</f>
        <v>14299.279999999999</v>
      </c>
      <c r="Y184" s="187"/>
      <c r="Z184" s="186">
        <f>X184-Z183</f>
        <v>13936.96</v>
      </c>
      <c r="AA184" s="187"/>
      <c r="AB184" s="186">
        <f>Z184-AB183</f>
        <v>13573.9</v>
      </c>
      <c r="AC184" s="187"/>
      <c r="AD184" s="186">
        <f>AB184-AD183</f>
        <v>13210.1</v>
      </c>
      <c r="AE184" s="187"/>
      <c r="AF184" s="186">
        <f>AD184-AF183</f>
        <v>12845.56</v>
      </c>
      <c r="AG184" s="187"/>
      <c r="AH184" s="186">
        <f>AF184-AH183</f>
        <v>12480.279999999999</v>
      </c>
      <c r="AI184" s="187"/>
      <c r="AJ184" s="186">
        <f>AH184-AJ183</f>
        <v>12114.259999999998</v>
      </c>
      <c r="AK184" s="187"/>
      <c r="AL184" s="186">
        <f>AJ184-AL183</f>
        <v>11747.489999999998</v>
      </c>
      <c r="AM184" s="187"/>
      <c r="AN184" s="186">
        <f>AL184-AN183</f>
        <v>11379.979999999998</v>
      </c>
      <c r="AO184" s="187"/>
      <c r="AP184" s="186">
        <f>AN184-AP183</f>
        <v>11011.719999999998</v>
      </c>
      <c r="AQ184" s="187"/>
      <c r="AR184" s="186">
        <f>AP184-AR183</f>
        <v>10642.709999999997</v>
      </c>
      <c r="AS184" s="187"/>
      <c r="AT184" s="186">
        <f>AR184-AT183</f>
        <v>10272.949999999997</v>
      </c>
      <c r="AU184" s="187"/>
      <c r="AV184" s="186">
        <f>AT184-AV183</f>
        <v>9902.4399999999969</v>
      </c>
      <c r="AW184" s="187"/>
      <c r="AX184" s="186">
        <f>AV184-AX183</f>
        <v>9531.1699999999964</v>
      </c>
      <c r="AY184" s="187"/>
      <c r="AZ184" s="186">
        <f>AX184-AZ183</f>
        <v>9159.149999999996</v>
      </c>
      <c r="BA184" s="187"/>
      <c r="BB184" s="186">
        <f>AZ184-BB183</f>
        <v>8786.3699999999953</v>
      </c>
      <c r="BC184" s="187"/>
      <c r="BD184" s="186">
        <f>BB184-BD183</f>
        <v>8412.8399999999947</v>
      </c>
      <c r="BE184" s="187"/>
      <c r="BF184" s="186">
        <f>BD184-BF183</f>
        <v>8038.5499999999947</v>
      </c>
      <c r="BG184" s="187"/>
      <c r="BH184" s="186">
        <f>BF184-BH183</f>
        <v>7663.4999999999945</v>
      </c>
      <c r="BI184" s="187"/>
      <c r="BJ184" s="186">
        <f>BH184-BJ183</f>
        <v>7287.6799999999948</v>
      </c>
      <c r="BK184" s="187"/>
      <c r="BL184" s="186">
        <f>BJ184-BL183</f>
        <v>6911.0999999999949</v>
      </c>
      <c r="BM184" s="187"/>
      <c r="BN184" s="186">
        <f>BL184-BN183</f>
        <v>6533.7499999999945</v>
      </c>
      <c r="BO184" s="187"/>
      <c r="BP184" s="186">
        <f>BN184-BP183</f>
        <v>6155.6399999999949</v>
      </c>
      <c r="BQ184" s="187"/>
      <c r="BR184" s="186">
        <f>BP184-BR183</f>
        <v>5776.7599999999948</v>
      </c>
      <c r="BS184" s="187"/>
      <c r="BT184" s="186">
        <f>BR184-BT183</f>
        <v>5397.1099999999951</v>
      </c>
      <c r="BU184" s="187"/>
      <c r="BV184" s="186">
        <f>BT184-BV183</f>
        <v>5016.6799999999948</v>
      </c>
      <c r="BW184" s="187"/>
      <c r="BX184" s="186">
        <f>BV184-BX183</f>
        <v>4635.479999999995</v>
      </c>
      <c r="BY184" s="187"/>
      <c r="BZ184" s="186">
        <f>BX184-BZ183</f>
        <v>4253.5099999999948</v>
      </c>
      <c r="CA184" s="187"/>
      <c r="CB184" s="186">
        <f>BZ184-CB183</f>
        <v>3870.7599999999948</v>
      </c>
      <c r="CC184" s="187"/>
      <c r="CD184" s="186">
        <f>CB184-CD183</f>
        <v>3487.229999999995</v>
      </c>
      <c r="CE184" s="187"/>
      <c r="CF184" s="186">
        <f>CD184-CF183</f>
        <v>3102.9199999999951</v>
      </c>
      <c r="CG184" s="187"/>
      <c r="CH184" s="145"/>
      <c r="CI184" s="145"/>
      <c r="CJ184" s="145"/>
      <c r="CK184" s="145"/>
      <c r="CL184" s="145"/>
      <c r="CM184" s="145"/>
      <c r="CN184" s="145"/>
      <c r="CO184" s="145"/>
      <c r="CP184" s="145"/>
      <c r="CQ184" s="145"/>
      <c r="CR184" s="145"/>
      <c r="CS184" s="145"/>
      <c r="CT184" s="22"/>
      <c r="CU184" s="22"/>
    </row>
    <row r="185" spans="1:99" s="3" customFormat="1" ht="23" customHeight="1">
      <c r="A185" s="6"/>
      <c r="B185" s="4"/>
      <c r="C185" s="27"/>
      <c r="D185" s="191"/>
      <c r="E185" s="191"/>
      <c r="F185" s="27"/>
      <c r="G185" s="177"/>
      <c r="H185" s="177"/>
      <c r="I185" s="177"/>
      <c r="J185" s="177"/>
      <c r="K185" s="177"/>
      <c r="L185" s="177"/>
      <c r="M185" s="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  <c r="AA185" s="179"/>
      <c r="AB185" s="179"/>
      <c r="AC185" s="179"/>
      <c r="AD185" s="179"/>
      <c r="AE185" s="179"/>
      <c r="AF185" s="179"/>
      <c r="AG185" s="179"/>
      <c r="AH185" s="179"/>
      <c r="AI185" s="179"/>
      <c r="AJ185" s="179"/>
      <c r="AK185" s="179"/>
      <c r="AL185" s="179"/>
      <c r="AM185" s="179"/>
      <c r="AN185" s="179"/>
      <c r="AO185" s="179"/>
      <c r="AP185" s="179"/>
      <c r="AQ185" s="179"/>
      <c r="AR185" s="179"/>
      <c r="AS185" s="179"/>
      <c r="AT185" s="179"/>
      <c r="AU185" s="179"/>
      <c r="AV185" s="179"/>
      <c r="AW185" s="179"/>
      <c r="AX185" s="179"/>
      <c r="AY185" s="179"/>
      <c r="AZ185" s="179"/>
      <c r="BA185" s="179"/>
      <c r="BB185" s="179"/>
      <c r="BC185" s="179"/>
      <c r="BD185" s="179"/>
      <c r="BE185" s="179"/>
      <c r="BF185" s="179"/>
      <c r="BG185" s="179"/>
      <c r="BH185" s="179"/>
      <c r="BI185" s="179"/>
      <c r="BJ185" s="179"/>
      <c r="BK185" s="179"/>
      <c r="BL185" s="179"/>
      <c r="BM185" s="179"/>
      <c r="BN185" s="179"/>
      <c r="BO185" s="179"/>
      <c r="BP185" s="179"/>
      <c r="BQ185" s="179"/>
      <c r="BR185" s="179"/>
      <c r="BS185" s="179"/>
      <c r="BT185" s="179"/>
      <c r="BU185" s="179"/>
      <c r="BV185" s="179"/>
      <c r="BW185" s="179"/>
      <c r="BX185" s="179"/>
      <c r="BY185" s="179"/>
      <c r="BZ185" s="179"/>
      <c r="CA185" s="179"/>
      <c r="CB185" s="179"/>
      <c r="CC185" s="179"/>
      <c r="CD185" s="179"/>
      <c r="CE185" s="179"/>
      <c r="CF185" s="179"/>
      <c r="CG185" s="179"/>
    </row>
    <row r="186" spans="1:99" s="3" customFormat="1" ht="25" customHeight="1">
      <c r="B186" s="39" t="s">
        <v>124</v>
      </c>
      <c r="C186" s="21"/>
      <c r="D186" s="45"/>
      <c r="E186" s="45"/>
      <c r="F186" s="45"/>
      <c r="G186" s="45"/>
      <c r="H186" s="45"/>
      <c r="I186" s="45"/>
      <c r="J186" s="45"/>
      <c r="K186" s="45"/>
      <c r="L186" s="45"/>
      <c r="M186" s="144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O186" s="22"/>
      <c r="CP186" s="22"/>
    </row>
    <row r="187" spans="1:99" s="3" customFormat="1" ht="25" customHeight="1" outlineLevel="1">
      <c r="B187" s="157" t="s">
        <v>43</v>
      </c>
      <c r="C187" s="147">
        <v>40000</v>
      </c>
      <c r="D187" s="139"/>
      <c r="E187" s="139"/>
      <c r="F187" s="139"/>
      <c r="G187" s="139"/>
      <c r="H187" s="144"/>
      <c r="I187" s="139"/>
      <c r="J187" s="144"/>
      <c r="K187" s="139"/>
      <c r="L187" s="144"/>
      <c r="M187" s="144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  <c r="AA187" s="139"/>
      <c r="AB187" s="139"/>
      <c r="AC187" s="139"/>
      <c r="AD187" s="139"/>
      <c r="AE187" s="139"/>
      <c r="AF187" s="139"/>
      <c r="AG187" s="139"/>
      <c r="AH187" s="139"/>
      <c r="AI187" s="139"/>
      <c r="AJ187" s="139"/>
      <c r="AK187" s="139"/>
      <c r="AL187" s="139"/>
      <c r="AM187" s="139"/>
      <c r="AN187" s="139"/>
      <c r="AO187" s="139"/>
      <c r="AP187" s="139"/>
      <c r="AQ187" s="139"/>
      <c r="AR187" s="139"/>
      <c r="AS187" s="139"/>
      <c r="AT187" s="139"/>
      <c r="AU187" s="139"/>
      <c r="AV187" s="139"/>
      <c r="AW187" s="139"/>
      <c r="AX187" s="139"/>
      <c r="AY187" s="139"/>
      <c r="AZ187" s="139"/>
      <c r="BA187" s="139"/>
      <c r="BB187" s="139"/>
      <c r="BC187" s="139"/>
      <c r="BD187" s="139"/>
      <c r="BE187" s="139"/>
      <c r="BF187" s="139"/>
      <c r="BG187" s="139"/>
      <c r="BH187" s="139"/>
      <c r="BI187" s="139"/>
      <c r="BJ187" s="139"/>
      <c r="BK187" s="139"/>
      <c r="BL187" s="139"/>
      <c r="BM187" s="139"/>
      <c r="BN187" s="139"/>
      <c r="BO187" s="139"/>
      <c r="BP187" s="139"/>
      <c r="BQ187" s="139"/>
      <c r="BR187" s="139"/>
      <c r="BS187" s="139"/>
      <c r="BT187" s="139"/>
      <c r="BU187" s="139"/>
      <c r="BV187" s="139"/>
      <c r="BW187" s="139"/>
      <c r="BX187" s="139"/>
      <c r="BY187" s="139"/>
      <c r="BZ187" s="139"/>
      <c r="CA187" s="139"/>
      <c r="CB187" s="139"/>
      <c r="CC187" s="139"/>
      <c r="CD187" s="139"/>
      <c r="CE187" s="139"/>
      <c r="CF187" s="139"/>
      <c r="CG187" s="139"/>
      <c r="CH187" s="145"/>
      <c r="CI187" s="145"/>
      <c r="CJ187" s="145"/>
      <c r="CK187" s="145"/>
      <c r="CL187" s="145"/>
      <c r="CM187" s="145"/>
      <c r="CN187" s="145"/>
      <c r="CO187" s="22"/>
      <c r="CP187" s="22"/>
    </row>
    <row r="188" spans="1:99" s="3" customFormat="1" ht="25" customHeight="1" outlineLevel="1">
      <c r="B188" s="157" t="s">
        <v>44</v>
      </c>
      <c r="C188" s="224">
        <v>2.4400000000000002E-2</v>
      </c>
      <c r="D188" s="139"/>
      <c r="E188" s="139"/>
      <c r="F188" s="139"/>
      <c r="G188" s="139"/>
      <c r="H188" s="144"/>
      <c r="I188" s="139"/>
      <c r="J188" s="144"/>
      <c r="K188" s="139"/>
      <c r="L188" s="144"/>
      <c r="M188" s="130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  <c r="AC188" s="139"/>
      <c r="AD188" s="139"/>
      <c r="AE188" s="139"/>
      <c r="AF188" s="139"/>
      <c r="AG188" s="139"/>
      <c r="AH188" s="139"/>
      <c r="AI188" s="139"/>
      <c r="AJ188" s="139"/>
      <c r="AK188" s="139"/>
      <c r="AL188" s="139"/>
      <c r="AM188" s="139"/>
      <c r="AN188" s="139"/>
      <c r="AO188" s="139"/>
      <c r="AP188" s="139"/>
      <c r="AQ188" s="139"/>
      <c r="AR188" s="139"/>
      <c r="AS188" s="139"/>
      <c r="AT188" s="139"/>
      <c r="AU188" s="139"/>
      <c r="AV188" s="139"/>
      <c r="AW188" s="139"/>
      <c r="AX188" s="139"/>
      <c r="AY188" s="139"/>
      <c r="AZ188" s="139"/>
      <c r="BA188" s="139"/>
      <c r="BB188" s="139"/>
      <c r="BC188" s="139"/>
      <c r="BD188" s="139"/>
      <c r="BE188" s="139"/>
      <c r="BF188" s="139"/>
      <c r="BG188" s="139"/>
      <c r="BH188" s="139"/>
      <c r="BI188" s="139"/>
      <c r="BJ188" s="139"/>
      <c r="BK188" s="139"/>
      <c r="BL188" s="139"/>
      <c r="BM188" s="139"/>
      <c r="BN188" s="139"/>
      <c r="BO188" s="139"/>
      <c r="BP188" s="139"/>
      <c r="BQ188" s="139"/>
      <c r="BR188" s="139"/>
      <c r="BS188" s="139"/>
      <c r="BT188" s="139"/>
      <c r="BU188" s="139"/>
      <c r="BV188" s="139"/>
      <c r="BW188" s="139"/>
      <c r="BX188" s="139"/>
      <c r="BY188" s="139"/>
      <c r="BZ188" s="139"/>
      <c r="CA188" s="139"/>
      <c r="CB188" s="139"/>
      <c r="CC188" s="139"/>
      <c r="CD188" s="139"/>
      <c r="CE188" s="139"/>
      <c r="CF188" s="139"/>
      <c r="CG188" s="139"/>
      <c r="CH188" s="145"/>
      <c r="CI188" s="145"/>
      <c r="CJ188" s="145"/>
      <c r="CK188" s="145"/>
      <c r="CL188" s="145"/>
      <c r="CM188" s="145"/>
      <c r="CN188" s="145"/>
      <c r="CO188" s="22"/>
      <c r="CP188" s="22"/>
    </row>
    <row r="189" spans="1:99" s="3" customFormat="1" ht="25" customHeight="1" outlineLevel="1">
      <c r="B189" s="157" t="s">
        <v>45</v>
      </c>
      <c r="C189" s="225">
        <v>70</v>
      </c>
      <c r="D189" s="68"/>
      <c r="E189" s="68"/>
      <c r="F189" s="68"/>
      <c r="G189" s="139"/>
      <c r="H189" s="144"/>
      <c r="I189" s="139"/>
      <c r="J189" s="144"/>
      <c r="K189" s="139"/>
      <c r="L189" s="144"/>
      <c r="M189" s="110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  <c r="AC189" s="139"/>
      <c r="AD189" s="139"/>
      <c r="AE189" s="139"/>
      <c r="AF189" s="139"/>
      <c r="AG189" s="139"/>
      <c r="AH189" s="139"/>
      <c r="AI189" s="139"/>
      <c r="AJ189" s="139"/>
      <c r="AK189" s="139"/>
      <c r="AL189" s="139"/>
      <c r="AM189" s="139"/>
      <c r="AN189" s="139"/>
      <c r="AO189" s="139"/>
      <c r="AP189" s="139"/>
      <c r="AQ189" s="139"/>
      <c r="AR189" s="139"/>
      <c r="AS189" s="139"/>
      <c r="AT189" s="139"/>
      <c r="AU189" s="139"/>
      <c r="AV189" s="139"/>
      <c r="AW189" s="139"/>
      <c r="AX189" s="139"/>
      <c r="AY189" s="139"/>
      <c r="AZ189" s="139"/>
      <c r="BA189" s="139"/>
      <c r="BB189" s="139"/>
      <c r="BC189" s="139"/>
      <c r="BD189" s="139"/>
      <c r="BE189" s="139"/>
      <c r="BF189" s="139"/>
      <c r="BG189" s="139"/>
      <c r="BH189" s="139"/>
      <c r="BI189" s="139"/>
      <c r="BJ189" s="139"/>
      <c r="BK189" s="139"/>
      <c r="BL189" s="139"/>
      <c r="BM189" s="139"/>
      <c r="BN189" s="139"/>
      <c r="BO189" s="139"/>
      <c r="BP189" s="139"/>
      <c r="BQ189" s="139"/>
      <c r="BR189" s="139"/>
      <c r="BS189" s="139"/>
      <c r="BT189" s="139"/>
      <c r="BU189" s="139"/>
      <c r="BV189" s="139"/>
      <c r="BW189" s="139"/>
      <c r="BX189" s="139"/>
      <c r="BY189" s="139"/>
      <c r="BZ189" s="139"/>
      <c r="CA189" s="139"/>
      <c r="CB189" s="139"/>
      <c r="CC189" s="139"/>
      <c r="CD189" s="139"/>
      <c r="CE189" s="139"/>
      <c r="CF189" s="139"/>
      <c r="CG189" s="139"/>
      <c r="CH189" s="145"/>
      <c r="CI189" s="145"/>
      <c r="CJ189" s="145"/>
      <c r="CK189" s="145"/>
      <c r="CL189" s="145"/>
      <c r="CM189" s="145"/>
      <c r="CN189" s="145"/>
      <c r="CO189" s="22"/>
      <c r="CP189" s="22"/>
    </row>
    <row r="190" spans="1:99" s="3" customFormat="1" ht="25" customHeight="1">
      <c r="B190" s="124" t="s">
        <v>122</v>
      </c>
      <c r="C190" s="148"/>
      <c r="D190" s="68"/>
      <c r="E190" s="68"/>
      <c r="F190" s="51"/>
      <c r="G190" s="404">
        <f>N190+P190+R190+T190+V190+X190+Z190+AB190+AD190+AF190+AH190+AJ190</f>
        <v>779.49999999999989</v>
      </c>
      <c r="H190" s="504">
        <f>O190+Q190+S190+U190+W190+Y190+AA190+AC190+AE190+AG190+AI190+AK190</f>
        <v>0</v>
      </c>
      <c r="I190" s="404">
        <f>AL190+AN190+AP190+AR190+AT190+AV190+AX190+AZ190+BB190+BD190+BF190+BH190</f>
        <v>583.81000000000017</v>
      </c>
      <c r="J190" s="503">
        <f>AM190+AO190+AQ190+AS190+AU190+AW190+AY190+BA190+BC190+BE190+BG190+BI190</f>
        <v>0</v>
      </c>
      <c r="K190" s="404">
        <f>BJ190+BL190+BN190+BP190+BR190+BT190+BV190+BX190+BZ190+CB190+CD190+CF190</f>
        <v>383.28999999999996</v>
      </c>
      <c r="L190" s="503">
        <f>BK190+BM190+BO190+BQ190+BS190+BU190+BW190+BY190+CA190+CC190+CE190+CG190</f>
        <v>0</v>
      </c>
      <c r="M190" s="110"/>
      <c r="N190" s="404">
        <v>72.319999999999993</v>
      </c>
      <c r="O190" s="503"/>
      <c r="P190" s="404">
        <v>70.990000000000009</v>
      </c>
      <c r="Q190" s="503"/>
      <c r="R190" s="404">
        <v>69.66</v>
      </c>
      <c r="S190" s="503"/>
      <c r="T190" s="404">
        <v>68.319999999999993</v>
      </c>
      <c r="U190" s="503"/>
      <c r="V190" s="404">
        <v>66.97999999999999</v>
      </c>
      <c r="W190" s="503"/>
      <c r="X190" s="404">
        <v>65.64</v>
      </c>
      <c r="Y190" s="503"/>
      <c r="Z190" s="404">
        <v>64.3</v>
      </c>
      <c r="AA190" s="503"/>
      <c r="AB190" s="404">
        <v>62.96</v>
      </c>
      <c r="AC190" s="503"/>
      <c r="AD190" s="404">
        <v>61.61</v>
      </c>
      <c r="AE190" s="503"/>
      <c r="AF190" s="404">
        <v>60.26</v>
      </c>
      <c r="AG190" s="503"/>
      <c r="AH190" s="404">
        <v>58.91</v>
      </c>
      <c r="AI190" s="503"/>
      <c r="AJ190" s="404">
        <v>57.55</v>
      </c>
      <c r="AK190" s="503"/>
      <c r="AL190" s="404">
        <v>56.19</v>
      </c>
      <c r="AM190" s="503"/>
      <c r="AN190" s="404">
        <v>54.83</v>
      </c>
      <c r="AO190" s="503"/>
      <c r="AP190" s="404">
        <v>53.46</v>
      </c>
      <c r="AQ190" s="503"/>
      <c r="AR190" s="404">
        <v>52.1</v>
      </c>
      <c r="AS190" s="503"/>
      <c r="AT190" s="404">
        <v>50.73</v>
      </c>
      <c r="AU190" s="503"/>
      <c r="AV190" s="404">
        <v>49.35</v>
      </c>
      <c r="AW190" s="503"/>
      <c r="AX190" s="404">
        <v>47.980000000000004</v>
      </c>
      <c r="AY190" s="503"/>
      <c r="AZ190" s="404">
        <v>46.6</v>
      </c>
      <c r="BA190" s="503"/>
      <c r="BB190" s="404">
        <v>45.22</v>
      </c>
      <c r="BC190" s="503"/>
      <c r="BD190" s="404">
        <v>43.84</v>
      </c>
      <c r="BE190" s="503"/>
      <c r="BF190" s="404">
        <v>42.45</v>
      </c>
      <c r="BG190" s="503"/>
      <c r="BH190" s="404">
        <v>41.06</v>
      </c>
      <c r="BI190" s="503"/>
      <c r="BJ190" s="404">
        <v>39.67</v>
      </c>
      <c r="BK190" s="503"/>
      <c r="BL190" s="404">
        <v>38.269999999999996</v>
      </c>
      <c r="BM190" s="503"/>
      <c r="BN190" s="404">
        <v>36.870000000000005</v>
      </c>
      <c r="BO190" s="503"/>
      <c r="BP190" s="404">
        <v>35.47</v>
      </c>
      <c r="BQ190" s="503"/>
      <c r="BR190" s="404">
        <v>34.07</v>
      </c>
      <c r="BS190" s="503"/>
      <c r="BT190" s="404">
        <v>32.659999999999997</v>
      </c>
      <c r="BU190" s="503"/>
      <c r="BV190" s="404">
        <v>31.25</v>
      </c>
      <c r="BW190" s="503"/>
      <c r="BX190" s="404">
        <v>29.84</v>
      </c>
      <c r="BY190" s="503"/>
      <c r="BZ190" s="404">
        <v>28.43</v>
      </c>
      <c r="CA190" s="503"/>
      <c r="CB190" s="404">
        <v>27.009999999999998</v>
      </c>
      <c r="CC190" s="503"/>
      <c r="CD190" s="404">
        <v>25.59</v>
      </c>
      <c r="CE190" s="503"/>
      <c r="CF190" s="404">
        <v>24.16</v>
      </c>
      <c r="CG190" s="503"/>
      <c r="CH190" s="145"/>
      <c r="CI190" s="145"/>
      <c r="CJ190" s="145"/>
      <c r="CK190" s="145"/>
      <c r="CL190" s="145"/>
      <c r="CM190" s="145"/>
      <c r="CN190" s="145"/>
      <c r="CO190" s="145"/>
      <c r="CP190" s="145"/>
      <c r="CQ190" s="145"/>
      <c r="CR190" s="145"/>
      <c r="CS190" s="145"/>
      <c r="CT190" s="22"/>
      <c r="CU190" s="22"/>
    </row>
    <row r="191" spans="1:99" s="3" customFormat="1" ht="25" customHeight="1">
      <c r="B191" s="124" t="s">
        <v>46</v>
      </c>
      <c r="C191" s="148"/>
      <c r="D191" s="359"/>
      <c r="E191" s="359"/>
      <c r="F191" s="222"/>
      <c r="G191" s="121">
        <f>N191+P191+R191+T191+V191+X191+Z191+AB191+AD191+AF191+AH191+AJ191</f>
        <v>7930.4800000000005</v>
      </c>
      <c r="H191" s="28">
        <f>O191+Q191+S191+U191+W191+Y191+AA191+AC191+AE191+AG191+AI191+AK191</f>
        <v>0</v>
      </c>
      <c r="I191" s="121">
        <f>AL191+AN191+AP191+AR191+AT191+AV191+AX191+AZ191+BB191+BD191+BF191+BH191</f>
        <v>8126.2699999999995</v>
      </c>
      <c r="J191" s="50">
        <f>AM191+AO191+AQ191+AS191+AU191+AW191+AY191+BA191+BC191+BE191+BG191+BI191</f>
        <v>0</v>
      </c>
      <c r="K191" s="121">
        <f>BJ191+BL191+BN191+BP191+BR191+BT191+BV191+BX191+BZ191+CB191+CD191+CF191</f>
        <v>8326.7899999999991</v>
      </c>
      <c r="L191" s="50">
        <f>BK191+BM191+BO191+BQ191+BS191+BU191+BW191+BY191+CA191+CC191+CE191+CG191</f>
        <v>0</v>
      </c>
      <c r="M191" s="161"/>
      <c r="N191" s="121">
        <v>653.52</v>
      </c>
      <c r="O191" s="50"/>
      <c r="P191" s="121">
        <v>654.85</v>
      </c>
      <c r="Q191" s="50"/>
      <c r="R191" s="121">
        <v>656.18</v>
      </c>
      <c r="S191" s="50"/>
      <c r="T191" s="121">
        <v>657.52</v>
      </c>
      <c r="U191" s="50"/>
      <c r="V191" s="121">
        <v>658.86</v>
      </c>
      <c r="W191" s="50"/>
      <c r="X191" s="121">
        <v>660.2</v>
      </c>
      <c r="Y191" s="50"/>
      <c r="Z191" s="121">
        <v>661.54</v>
      </c>
      <c r="AA191" s="50"/>
      <c r="AB191" s="121">
        <v>662.88</v>
      </c>
      <c r="AC191" s="50"/>
      <c r="AD191" s="121">
        <v>664.23</v>
      </c>
      <c r="AE191" s="50"/>
      <c r="AF191" s="121">
        <v>665.48</v>
      </c>
      <c r="AG191" s="50"/>
      <c r="AH191" s="121">
        <v>666.93</v>
      </c>
      <c r="AI191" s="50"/>
      <c r="AJ191" s="121">
        <v>668.29</v>
      </c>
      <c r="AK191" s="50"/>
      <c r="AL191" s="121">
        <v>669.65</v>
      </c>
      <c r="AM191" s="50"/>
      <c r="AN191" s="121">
        <v>671.01</v>
      </c>
      <c r="AO191" s="50"/>
      <c r="AP191" s="121">
        <v>672.38</v>
      </c>
      <c r="AQ191" s="50"/>
      <c r="AR191" s="121">
        <v>673.74</v>
      </c>
      <c r="AS191" s="50"/>
      <c r="AT191" s="121">
        <v>675.11</v>
      </c>
      <c r="AU191" s="50"/>
      <c r="AV191" s="121">
        <v>676.49</v>
      </c>
      <c r="AW191" s="50"/>
      <c r="AX191" s="121">
        <v>677.86</v>
      </c>
      <c r="AY191" s="50"/>
      <c r="AZ191" s="121">
        <v>679.24</v>
      </c>
      <c r="BA191" s="50"/>
      <c r="BB191" s="121">
        <v>680.62</v>
      </c>
      <c r="BC191" s="50"/>
      <c r="BD191" s="121">
        <v>682</v>
      </c>
      <c r="BE191" s="50"/>
      <c r="BF191" s="121">
        <v>683.39</v>
      </c>
      <c r="BG191" s="50"/>
      <c r="BH191" s="121">
        <v>684.78</v>
      </c>
      <c r="BI191" s="50"/>
      <c r="BJ191" s="121">
        <v>686.17</v>
      </c>
      <c r="BK191" s="50"/>
      <c r="BL191" s="121">
        <v>687.57</v>
      </c>
      <c r="BM191" s="50"/>
      <c r="BN191" s="121">
        <v>688.97</v>
      </c>
      <c r="BO191" s="50"/>
      <c r="BP191" s="121">
        <v>690.37</v>
      </c>
      <c r="BQ191" s="50"/>
      <c r="BR191" s="121">
        <v>691.77</v>
      </c>
      <c r="BS191" s="50"/>
      <c r="BT191" s="121">
        <v>693.18</v>
      </c>
      <c r="BU191" s="50"/>
      <c r="BV191" s="121">
        <v>694.59</v>
      </c>
      <c r="BW191" s="50"/>
      <c r="BX191" s="121">
        <v>696</v>
      </c>
      <c r="BY191" s="50"/>
      <c r="BZ191" s="121">
        <v>697.41</v>
      </c>
      <c r="CA191" s="50"/>
      <c r="CB191" s="121">
        <v>698.83</v>
      </c>
      <c r="CC191" s="50"/>
      <c r="CD191" s="121">
        <v>700.25</v>
      </c>
      <c r="CE191" s="50"/>
      <c r="CF191" s="121">
        <v>701.68</v>
      </c>
      <c r="CG191" s="50"/>
      <c r="CH191" s="145"/>
      <c r="CI191" s="145"/>
      <c r="CJ191" s="145"/>
      <c r="CK191" s="145"/>
      <c r="CL191" s="145"/>
      <c r="CM191" s="145"/>
      <c r="CN191" s="145"/>
      <c r="CO191" s="145"/>
      <c r="CP191" s="145"/>
      <c r="CQ191" s="145"/>
      <c r="CR191" s="145"/>
      <c r="CS191" s="145"/>
      <c r="CT191" s="22"/>
      <c r="CU191" s="22"/>
    </row>
    <row r="192" spans="1:99" s="3" customFormat="1" ht="25" customHeight="1">
      <c r="B192" s="124" t="s">
        <v>53</v>
      </c>
      <c r="C192" s="124"/>
      <c r="D192" s="68"/>
      <c r="E192" s="68"/>
      <c r="F192" s="50">
        <v>27204.46</v>
      </c>
      <c r="G192" s="186">
        <f>AJ192</f>
        <v>19273.979999999996</v>
      </c>
      <c r="H192" s="505">
        <f>AK192</f>
        <v>0</v>
      </c>
      <c r="I192" s="186">
        <f>BH192</f>
        <v>11147.709999999992</v>
      </c>
      <c r="J192" s="187">
        <f>BI192</f>
        <v>0</v>
      </c>
      <c r="K192" s="186">
        <f>CF192</f>
        <v>2820.9199999999914</v>
      </c>
      <c r="L192" s="187">
        <f>CG192</f>
        <v>0</v>
      </c>
      <c r="M192" s="45"/>
      <c r="N192" s="186">
        <f>F192-N191</f>
        <v>26550.94</v>
      </c>
      <c r="O192" s="187"/>
      <c r="P192" s="186">
        <f>N192-P191</f>
        <v>25896.09</v>
      </c>
      <c r="Q192" s="187"/>
      <c r="R192" s="186">
        <f>P192-R191</f>
        <v>25239.91</v>
      </c>
      <c r="S192" s="187"/>
      <c r="T192" s="186">
        <f>R192-T191</f>
        <v>24582.39</v>
      </c>
      <c r="U192" s="187"/>
      <c r="V192" s="186">
        <f>T192-V191</f>
        <v>23923.53</v>
      </c>
      <c r="W192" s="187"/>
      <c r="X192" s="186">
        <f>V192-X191</f>
        <v>23263.329999999998</v>
      </c>
      <c r="Y192" s="187"/>
      <c r="Z192" s="186">
        <f>X192-Z191</f>
        <v>22601.789999999997</v>
      </c>
      <c r="AA192" s="187"/>
      <c r="AB192" s="186">
        <f>Z192-AB191</f>
        <v>21938.909999999996</v>
      </c>
      <c r="AC192" s="187"/>
      <c r="AD192" s="186">
        <f>AB192-AD191</f>
        <v>21274.679999999997</v>
      </c>
      <c r="AE192" s="187"/>
      <c r="AF192" s="186">
        <f>AD192-AF191</f>
        <v>20609.199999999997</v>
      </c>
      <c r="AG192" s="187"/>
      <c r="AH192" s="186">
        <f>AF192-AH191</f>
        <v>19942.269999999997</v>
      </c>
      <c r="AI192" s="187"/>
      <c r="AJ192" s="186">
        <f>AH192-AJ191</f>
        <v>19273.979999999996</v>
      </c>
      <c r="AK192" s="187"/>
      <c r="AL192" s="186">
        <f>AJ192-AL191</f>
        <v>18604.329999999994</v>
      </c>
      <c r="AM192" s="187"/>
      <c r="AN192" s="186">
        <f>AL192-AN191</f>
        <v>17933.319999999996</v>
      </c>
      <c r="AO192" s="187"/>
      <c r="AP192" s="186">
        <f>AN192-AP191</f>
        <v>17260.939999999995</v>
      </c>
      <c r="AQ192" s="187"/>
      <c r="AR192" s="186">
        <f>AP192-AR191</f>
        <v>16587.199999999993</v>
      </c>
      <c r="AS192" s="187"/>
      <c r="AT192" s="186">
        <f>AR192-AT191</f>
        <v>15912.089999999993</v>
      </c>
      <c r="AU192" s="187"/>
      <c r="AV192" s="186">
        <f>AT192-AV191</f>
        <v>15235.599999999993</v>
      </c>
      <c r="AW192" s="187"/>
      <c r="AX192" s="186">
        <f>AV192-AX191</f>
        <v>14557.739999999993</v>
      </c>
      <c r="AY192" s="187"/>
      <c r="AZ192" s="186">
        <f>AX192-AZ191</f>
        <v>13878.499999999993</v>
      </c>
      <c r="BA192" s="187"/>
      <c r="BB192" s="186">
        <f>AZ192-BB191</f>
        <v>13197.879999999992</v>
      </c>
      <c r="BC192" s="187"/>
      <c r="BD192" s="186">
        <f>BB192-BD191</f>
        <v>12515.879999999992</v>
      </c>
      <c r="BE192" s="187"/>
      <c r="BF192" s="186">
        <f>BD192-BF191</f>
        <v>11832.489999999993</v>
      </c>
      <c r="BG192" s="187"/>
      <c r="BH192" s="186">
        <f>BF192-BH191</f>
        <v>11147.709999999992</v>
      </c>
      <c r="BI192" s="187"/>
      <c r="BJ192" s="186">
        <f>BH192-BJ191</f>
        <v>10461.539999999992</v>
      </c>
      <c r="BK192" s="187"/>
      <c r="BL192" s="186">
        <f>BJ192-BL191</f>
        <v>9773.9699999999921</v>
      </c>
      <c r="BM192" s="187"/>
      <c r="BN192" s="186">
        <f>BL192-BN191</f>
        <v>9084.9999999999927</v>
      </c>
      <c r="BO192" s="187"/>
      <c r="BP192" s="186">
        <f>BN192-BP191</f>
        <v>8394.6299999999919</v>
      </c>
      <c r="BQ192" s="187"/>
      <c r="BR192" s="186">
        <f>BP192-BR191</f>
        <v>7702.8599999999915</v>
      </c>
      <c r="BS192" s="187"/>
      <c r="BT192" s="186">
        <f>BR192-BT191</f>
        <v>7009.6799999999912</v>
      </c>
      <c r="BU192" s="187"/>
      <c r="BV192" s="186">
        <f>BT192-BV191</f>
        <v>6315.0899999999911</v>
      </c>
      <c r="BW192" s="187"/>
      <c r="BX192" s="186">
        <f>BV192-BX191</f>
        <v>5619.0899999999911</v>
      </c>
      <c r="BY192" s="187"/>
      <c r="BZ192" s="186">
        <f>BX192-BZ191</f>
        <v>4921.6799999999912</v>
      </c>
      <c r="CA192" s="187"/>
      <c r="CB192" s="186">
        <f>BZ192-CB191</f>
        <v>4222.8499999999913</v>
      </c>
      <c r="CC192" s="187"/>
      <c r="CD192" s="186">
        <f>CB192-CD191</f>
        <v>3522.5999999999913</v>
      </c>
      <c r="CE192" s="187"/>
      <c r="CF192" s="186">
        <f>CD192-CF191</f>
        <v>2820.9199999999914</v>
      </c>
      <c r="CG192" s="187"/>
      <c r="CH192" s="145"/>
      <c r="CI192" s="145"/>
      <c r="CJ192" s="145"/>
      <c r="CK192" s="145"/>
      <c r="CL192" s="145"/>
      <c r="CM192" s="145"/>
      <c r="CN192" s="145"/>
      <c r="CO192" s="145"/>
      <c r="CP192" s="145"/>
      <c r="CQ192" s="145"/>
      <c r="CR192" s="145"/>
      <c r="CS192" s="145"/>
      <c r="CT192" s="22"/>
      <c r="CU192" s="22"/>
    </row>
    <row r="193" spans="1:99" s="3" customFormat="1" ht="23" customHeight="1">
      <c r="A193" s="6"/>
      <c r="B193" s="4"/>
      <c r="C193" s="27"/>
      <c r="D193" s="191"/>
      <c r="E193" s="191"/>
      <c r="F193" s="27"/>
      <c r="G193" s="177"/>
      <c r="H193" s="177"/>
      <c r="I193" s="177"/>
      <c r="J193" s="177"/>
      <c r="K193" s="177"/>
      <c r="L193" s="177"/>
      <c r="M193" s="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179"/>
      <c r="AL193" s="179"/>
      <c r="AM193" s="179"/>
      <c r="AN193" s="179"/>
      <c r="AO193" s="179"/>
      <c r="AP193" s="179"/>
      <c r="AQ193" s="179"/>
      <c r="AR193" s="179"/>
      <c r="AS193" s="179"/>
      <c r="AT193" s="179"/>
      <c r="AU193" s="179"/>
      <c r="AV193" s="179"/>
      <c r="AW193" s="179"/>
      <c r="AX193" s="179"/>
      <c r="AY193" s="179"/>
      <c r="AZ193" s="179"/>
      <c r="BA193" s="179"/>
      <c r="BB193" s="179"/>
      <c r="BC193" s="179"/>
      <c r="BD193" s="179"/>
      <c r="BE193" s="179"/>
      <c r="BF193" s="179"/>
      <c r="BG193" s="179"/>
      <c r="BH193" s="179"/>
      <c r="BI193" s="179"/>
      <c r="BJ193" s="179"/>
      <c r="BK193" s="179"/>
      <c r="BL193" s="179"/>
      <c r="BM193" s="179"/>
      <c r="BN193" s="179"/>
      <c r="BO193" s="179"/>
      <c r="BP193" s="179"/>
      <c r="BQ193" s="179"/>
      <c r="BR193" s="179"/>
      <c r="BS193" s="179"/>
      <c r="BT193" s="179"/>
      <c r="BU193" s="179"/>
      <c r="BV193" s="179"/>
      <c r="BW193" s="179"/>
      <c r="BX193" s="179"/>
      <c r="BY193" s="179"/>
      <c r="BZ193" s="179"/>
      <c r="CA193" s="179"/>
      <c r="CB193" s="179"/>
      <c r="CC193" s="179"/>
      <c r="CD193" s="179"/>
      <c r="CE193" s="179"/>
      <c r="CF193" s="179"/>
      <c r="CG193" s="179"/>
    </row>
    <row r="194" spans="1:99" s="3" customFormat="1" ht="25" customHeight="1">
      <c r="B194" s="39" t="s">
        <v>123</v>
      </c>
      <c r="C194" s="21"/>
      <c r="D194" s="45"/>
      <c r="E194" s="45"/>
      <c r="F194" s="45"/>
      <c r="G194" s="45"/>
      <c r="H194" s="45"/>
      <c r="I194" s="45"/>
      <c r="J194" s="45"/>
      <c r="K194" s="45"/>
      <c r="L194" s="45"/>
      <c r="M194" s="144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O194" s="22"/>
      <c r="CP194" s="22"/>
    </row>
    <row r="195" spans="1:99" s="3" customFormat="1" ht="25" customHeight="1" outlineLevel="1">
      <c r="B195" s="157" t="s">
        <v>43</v>
      </c>
      <c r="C195" s="142">
        <v>25000</v>
      </c>
      <c r="D195" s="139"/>
      <c r="E195" s="139"/>
      <c r="F195" s="139"/>
      <c r="G195" s="139"/>
      <c r="H195" s="144"/>
      <c r="I195" s="139"/>
      <c r="J195" s="144"/>
      <c r="K195" s="139"/>
      <c r="L195" s="144"/>
      <c r="M195" s="144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  <c r="AA195" s="139"/>
      <c r="AB195" s="139"/>
      <c r="AC195" s="139"/>
      <c r="AD195" s="139"/>
      <c r="AE195" s="139"/>
      <c r="AF195" s="139"/>
      <c r="AG195" s="139"/>
      <c r="AH195" s="139"/>
      <c r="AI195" s="139"/>
      <c r="AJ195" s="139"/>
      <c r="AK195" s="139"/>
      <c r="AL195" s="139"/>
      <c r="AM195" s="139"/>
      <c r="AN195" s="139"/>
      <c r="AO195" s="139"/>
      <c r="AP195" s="139"/>
      <c r="AQ195" s="139"/>
      <c r="AR195" s="139"/>
      <c r="AS195" s="139"/>
      <c r="AT195" s="139"/>
      <c r="AU195" s="139"/>
      <c r="AV195" s="139"/>
      <c r="AW195" s="139"/>
      <c r="AX195" s="139"/>
      <c r="AY195" s="139"/>
      <c r="AZ195" s="139"/>
      <c r="BA195" s="139"/>
      <c r="BB195" s="139"/>
      <c r="BC195" s="139"/>
      <c r="BD195" s="139"/>
      <c r="BE195" s="139"/>
      <c r="BF195" s="139"/>
      <c r="BG195" s="139"/>
      <c r="BH195" s="139"/>
      <c r="BI195" s="139"/>
      <c r="BJ195" s="139"/>
      <c r="BK195" s="139"/>
      <c r="BL195" s="139"/>
      <c r="BM195" s="139"/>
      <c r="BN195" s="139"/>
      <c r="BO195" s="139"/>
      <c r="BP195" s="139"/>
      <c r="BQ195" s="139"/>
      <c r="BR195" s="139"/>
      <c r="BS195" s="139"/>
      <c r="BT195" s="139"/>
      <c r="BU195" s="139"/>
      <c r="BV195" s="139"/>
      <c r="BW195" s="139"/>
      <c r="BX195" s="139"/>
      <c r="BY195" s="139"/>
      <c r="BZ195" s="139"/>
      <c r="CA195" s="139"/>
      <c r="CB195" s="139"/>
      <c r="CC195" s="139"/>
      <c r="CD195" s="139"/>
      <c r="CE195" s="139"/>
      <c r="CF195" s="139"/>
      <c r="CG195" s="139"/>
      <c r="CH195" s="145"/>
      <c r="CI195" s="145"/>
      <c r="CJ195" s="145"/>
      <c r="CK195" s="145"/>
      <c r="CL195" s="145"/>
      <c r="CM195" s="145"/>
      <c r="CN195" s="145"/>
      <c r="CO195" s="22"/>
      <c r="CP195" s="22"/>
    </row>
    <row r="196" spans="1:99" s="3" customFormat="1" ht="25" customHeight="1" outlineLevel="1">
      <c r="B196" s="157" t="s">
        <v>44</v>
      </c>
      <c r="C196" s="162">
        <v>0</v>
      </c>
      <c r="D196" s="139"/>
      <c r="E196" s="139"/>
      <c r="F196" s="139"/>
      <c r="G196" s="139"/>
      <c r="H196" s="144"/>
      <c r="I196" s="139"/>
      <c r="J196" s="144"/>
      <c r="K196" s="139"/>
      <c r="L196" s="144"/>
      <c r="M196" s="130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  <c r="AA196" s="139"/>
      <c r="AB196" s="139"/>
      <c r="AC196" s="139"/>
      <c r="AD196" s="139"/>
      <c r="AE196" s="139"/>
      <c r="AF196" s="139"/>
      <c r="AG196" s="139"/>
      <c r="AH196" s="139"/>
      <c r="AI196" s="139"/>
      <c r="AJ196" s="139"/>
      <c r="AK196" s="139"/>
      <c r="AL196" s="139"/>
      <c r="AM196" s="139"/>
      <c r="AN196" s="139"/>
      <c r="AO196" s="139"/>
      <c r="AP196" s="139"/>
      <c r="AQ196" s="139"/>
      <c r="AR196" s="139"/>
      <c r="AS196" s="139"/>
      <c r="AT196" s="139"/>
      <c r="AU196" s="139"/>
      <c r="AV196" s="139"/>
      <c r="AW196" s="139"/>
      <c r="AX196" s="139"/>
      <c r="AY196" s="139"/>
      <c r="AZ196" s="139"/>
      <c r="BA196" s="139"/>
      <c r="BB196" s="139"/>
      <c r="BC196" s="139"/>
      <c r="BD196" s="139"/>
      <c r="BE196" s="139"/>
      <c r="BF196" s="139"/>
      <c r="BG196" s="139"/>
      <c r="BH196" s="139"/>
      <c r="BI196" s="139"/>
      <c r="BJ196" s="139"/>
      <c r="BK196" s="139"/>
      <c r="BL196" s="139"/>
      <c r="BM196" s="139"/>
      <c r="BN196" s="139"/>
      <c r="BO196" s="139"/>
      <c r="BP196" s="139"/>
      <c r="BQ196" s="139"/>
      <c r="BR196" s="139"/>
      <c r="BS196" s="139"/>
      <c r="BT196" s="139"/>
      <c r="BU196" s="139"/>
      <c r="BV196" s="139"/>
      <c r="BW196" s="139"/>
      <c r="BX196" s="139"/>
      <c r="BY196" s="139"/>
      <c r="BZ196" s="139"/>
      <c r="CA196" s="139"/>
      <c r="CB196" s="139"/>
      <c r="CC196" s="139"/>
      <c r="CD196" s="139"/>
      <c r="CE196" s="139"/>
      <c r="CF196" s="139"/>
      <c r="CG196" s="139"/>
      <c r="CH196" s="145"/>
      <c r="CI196" s="145"/>
      <c r="CJ196" s="145"/>
      <c r="CK196" s="145"/>
      <c r="CL196" s="145"/>
      <c r="CM196" s="145"/>
      <c r="CN196" s="145"/>
      <c r="CO196" s="22"/>
      <c r="CP196" s="22"/>
    </row>
    <row r="197" spans="1:99" s="3" customFormat="1" ht="25" customHeight="1" outlineLevel="1">
      <c r="B197" s="157" t="s">
        <v>45</v>
      </c>
      <c r="C197" s="158">
        <v>59</v>
      </c>
      <c r="D197" s="68"/>
      <c r="E197" s="68"/>
      <c r="F197" s="68"/>
      <c r="G197" s="139"/>
      <c r="H197" s="144"/>
      <c r="I197" s="139"/>
      <c r="J197" s="144"/>
      <c r="K197" s="139"/>
      <c r="L197" s="144"/>
      <c r="M197" s="110"/>
      <c r="N197" s="139"/>
      <c r="O197" s="139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  <c r="AA197" s="139"/>
      <c r="AB197" s="139"/>
      <c r="AC197" s="139"/>
      <c r="AD197" s="139"/>
      <c r="AE197" s="139"/>
      <c r="AF197" s="139"/>
      <c r="AG197" s="139"/>
      <c r="AH197" s="139"/>
      <c r="AI197" s="139"/>
      <c r="AJ197" s="139"/>
      <c r="AK197" s="139"/>
      <c r="AL197" s="139"/>
      <c r="AM197" s="139"/>
      <c r="AN197" s="139"/>
      <c r="AO197" s="139"/>
      <c r="AP197" s="139"/>
      <c r="AQ197" s="139"/>
      <c r="AR197" s="139"/>
      <c r="AS197" s="139"/>
      <c r="AT197" s="139"/>
      <c r="AU197" s="139"/>
      <c r="AV197" s="139"/>
      <c r="AW197" s="139"/>
      <c r="AX197" s="139"/>
      <c r="AY197" s="139"/>
      <c r="AZ197" s="139"/>
      <c r="BA197" s="139"/>
      <c r="BB197" s="139"/>
      <c r="BC197" s="139"/>
      <c r="BD197" s="139"/>
      <c r="BE197" s="139"/>
      <c r="BF197" s="139"/>
      <c r="BG197" s="139"/>
      <c r="BH197" s="139"/>
      <c r="BI197" s="139"/>
      <c r="BJ197" s="139"/>
      <c r="BK197" s="139"/>
      <c r="BL197" s="139"/>
      <c r="BM197" s="139"/>
      <c r="BN197" s="139"/>
      <c r="BO197" s="139"/>
      <c r="BP197" s="139"/>
      <c r="BQ197" s="139"/>
      <c r="BR197" s="139"/>
      <c r="BS197" s="139"/>
      <c r="BT197" s="139"/>
      <c r="BU197" s="139"/>
      <c r="BV197" s="139"/>
      <c r="BW197" s="139"/>
      <c r="BX197" s="139"/>
      <c r="BY197" s="139"/>
      <c r="BZ197" s="139"/>
      <c r="CA197" s="139"/>
      <c r="CB197" s="139"/>
      <c r="CC197" s="139"/>
      <c r="CD197" s="139"/>
      <c r="CE197" s="139"/>
      <c r="CF197" s="139"/>
      <c r="CG197" s="139"/>
      <c r="CH197" s="145"/>
      <c r="CI197" s="145"/>
      <c r="CJ197" s="145"/>
      <c r="CK197" s="145"/>
      <c r="CL197" s="145"/>
      <c r="CM197" s="145"/>
      <c r="CN197" s="145"/>
      <c r="CO197" s="22"/>
      <c r="CP197" s="22"/>
    </row>
    <row r="198" spans="1:99" s="3" customFormat="1" ht="25" customHeight="1">
      <c r="B198" s="124" t="s">
        <v>122</v>
      </c>
      <c r="C198" s="148"/>
      <c r="D198" s="359"/>
      <c r="E198" s="359"/>
      <c r="F198" s="222"/>
      <c r="G198" s="404">
        <f>N198+P198+R198+T198+V198+X198+Z198+AB198+AD198+AF198+AH198+AJ198</f>
        <v>0</v>
      </c>
      <c r="H198" s="504">
        <f>O198+Q198+S198+U198+W198+Y198+AA198+AC198+AE198+AG198+AI198+AK198</f>
        <v>0</v>
      </c>
      <c r="I198" s="404">
        <f>AL198+AN198+AP198+AR198+AT198+AV198+AX198+AZ198+BB198+BD198+BF198+BH198</f>
        <v>0</v>
      </c>
      <c r="J198" s="503">
        <f>AM198+AO198+AQ198+AS198+AU198+AW198+AY198+BA198+BC198+BE198+BG198+BI198</f>
        <v>0</v>
      </c>
      <c r="K198" s="404">
        <f>BJ198+BL198+BN198+BP198+BR198+BT198+BV198+BX198+BZ198+CB198+CD198+CF198</f>
        <v>0</v>
      </c>
      <c r="L198" s="503">
        <f>BK198+BM198+BO198+BQ198+BS198+BU198+BW198+BY198+CA198+CC198+CE198+CG198</f>
        <v>0</v>
      </c>
      <c r="M198" s="163"/>
      <c r="N198" s="404"/>
      <c r="O198" s="503"/>
      <c r="P198" s="404"/>
      <c r="Q198" s="503"/>
      <c r="R198" s="404"/>
      <c r="S198" s="503"/>
      <c r="T198" s="404"/>
      <c r="U198" s="503"/>
      <c r="V198" s="404"/>
      <c r="W198" s="503"/>
      <c r="X198" s="404"/>
      <c r="Y198" s="503"/>
      <c r="Z198" s="404"/>
      <c r="AA198" s="503"/>
      <c r="AB198" s="404"/>
      <c r="AC198" s="503"/>
      <c r="AD198" s="404"/>
      <c r="AE198" s="503"/>
      <c r="AF198" s="404"/>
      <c r="AG198" s="503"/>
      <c r="AH198" s="404">
        <f>$C$196*AF200/12</f>
        <v>0</v>
      </c>
      <c r="AI198" s="503"/>
      <c r="AJ198" s="404">
        <f>$C$196*AH200/12</f>
        <v>0</v>
      </c>
      <c r="AK198" s="503"/>
      <c r="AL198" s="404">
        <f>$C$196*AJ200/12</f>
        <v>0</v>
      </c>
      <c r="AM198" s="503"/>
      <c r="AN198" s="404">
        <f>$C$196*AL200/12</f>
        <v>0</v>
      </c>
      <c r="AO198" s="503"/>
      <c r="AP198" s="404">
        <f>$C$196*AN200/12</f>
        <v>0</v>
      </c>
      <c r="AQ198" s="503"/>
      <c r="AR198" s="404">
        <f>$C$196*AP200/12</f>
        <v>0</v>
      </c>
      <c r="AS198" s="503"/>
      <c r="AT198" s="404">
        <f>$C$196*AR200/12</f>
        <v>0</v>
      </c>
      <c r="AU198" s="503"/>
      <c r="AV198" s="404">
        <f>$C$196*AT200/12</f>
        <v>0</v>
      </c>
      <c r="AW198" s="503"/>
      <c r="AX198" s="404">
        <f>$C$196*AV200/12</f>
        <v>0</v>
      </c>
      <c r="AY198" s="503"/>
      <c r="AZ198" s="404">
        <f>$C$196*AX200/12</f>
        <v>0</v>
      </c>
      <c r="BA198" s="503"/>
      <c r="BB198" s="404">
        <f>$C$196*AZ200/12</f>
        <v>0</v>
      </c>
      <c r="BC198" s="503"/>
      <c r="BD198" s="404">
        <f>$C$196*BB200/12</f>
        <v>0</v>
      </c>
      <c r="BE198" s="503"/>
      <c r="BF198" s="404">
        <f>$C$196*BD200/12</f>
        <v>0</v>
      </c>
      <c r="BG198" s="503"/>
      <c r="BH198" s="404">
        <f>$C$196*BF200/12</f>
        <v>0</v>
      </c>
      <c r="BI198" s="503"/>
      <c r="BJ198" s="404">
        <v>0</v>
      </c>
      <c r="BK198" s="503"/>
      <c r="BL198" s="404">
        <v>0</v>
      </c>
      <c r="BM198" s="503"/>
      <c r="BN198" s="404">
        <v>0</v>
      </c>
      <c r="BO198" s="503"/>
      <c r="BP198" s="404">
        <v>0</v>
      </c>
      <c r="BQ198" s="503"/>
      <c r="BR198" s="404">
        <v>0</v>
      </c>
      <c r="BS198" s="503"/>
      <c r="BT198" s="404">
        <v>0</v>
      </c>
      <c r="BU198" s="503"/>
      <c r="BV198" s="404">
        <v>0</v>
      </c>
      <c r="BW198" s="503"/>
      <c r="BX198" s="404">
        <v>0</v>
      </c>
      <c r="BY198" s="503"/>
      <c r="BZ198" s="404">
        <v>0</v>
      </c>
      <c r="CA198" s="503"/>
      <c r="CB198" s="404">
        <v>0</v>
      </c>
      <c r="CC198" s="503"/>
      <c r="CD198" s="404">
        <v>0</v>
      </c>
      <c r="CE198" s="503"/>
      <c r="CF198" s="404">
        <v>0</v>
      </c>
      <c r="CG198" s="503"/>
      <c r="CH198" s="145"/>
      <c r="CI198" s="145"/>
      <c r="CJ198" s="145"/>
      <c r="CK198" s="145"/>
      <c r="CL198" s="145"/>
      <c r="CM198" s="145"/>
      <c r="CN198" s="145"/>
      <c r="CO198" s="145"/>
      <c r="CP198" s="145"/>
      <c r="CQ198" s="145"/>
      <c r="CR198" s="145"/>
      <c r="CS198" s="145"/>
      <c r="CT198" s="22"/>
      <c r="CU198" s="22"/>
    </row>
    <row r="199" spans="1:99" s="3" customFormat="1" ht="25" customHeight="1">
      <c r="B199" s="124" t="s">
        <v>46</v>
      </c>
      <c r="C199" s="148"/>
      <c r="D199" s="359"/>
      <c r="E199" s="359"/>
      <c r="F199" s="222"/>
      <c r="G199" s="121">
        <f>N199+P199+R199+T199+V199+X199+Z199+AB199+AD199+AF199+AH199+AJ199</f>
        <v>847.45762711864404</v>
      </c>
      <c r="H199" s="28">
        <f>O199+Q199+S199+U199+W199+Y199+AA199+AC199+AE199+AG199+AI199+AK199</f>
        <v>0</v>
      </c>
      <c r="I199" s="121">
        <f>AL199+AN199+AP199+AR199+AT199+AV199+AX199+AZ199+BB199+BD199+BF199+BH199</f>
        <v>5084.7457627118638</v>
      </c>
      <c r="J199" s="50">
        <f>AM199+AO199+AQ199+AS199+AU199+AW199+AY199+BA199+BC199+BE199+BG199+BI199</f>
        <v>0</v>
      </c>
      <c r="K199" s="121">
        <f>BJ199+BL199+BN199+BP199+BR199+BT199+BV199+BX199+BZ199+CB199+CD199+CF199</f>
        <v>5084.7457627118638</v>
      </c>
      <c r="L199" s="50">
        <f>BK199+BM199+BO199+BQ199+BS199+BU199+BW199+BY199+CA199+CC199+CE199+CG199</f>
        <v>0</v>
      </c>
      <c r="M199" s="68"/>
      <c r="N199" s="121"/>
      <c r="O199" s="50"/>
      <c r="P199" s="121"/>
      <c r="Q199" s="50"/>
      <c r="R199" s="121"/>
      <c r="S199" s="50"/>
      <c r="T199" s="121"/>
      <c r="U199" s="50"/>
      <c r="V199" s="121"/>
      <c r="W199" s="50"/>
      <c r="X199" s="121"/>
      <c r="Y199" s="50"/>
      <c r="Z199" s="121"/>
      <c r="AA199" s="50"/>
      <c r="AB199" s="121"/>
      <c r="AC199" s="50"/>
      <c r="AD199" s="121"/>
      <c r="AE199" s="50"/>
      <c r="AF199" s="121"/>
      <c r="AG199" s="50"/>
      <c r="AH199" s="121">
        <f>$C195/$C197</f>
        <v>423.72881355932202</v>
      </c>
      <c r="AI199" s="50"/>
      <c r="AJ199" s="121">
        <f>$C195/$C197</f>
        <v>423.72881355932202</v>
      </c>
      <c r="AK199" s="50"/>
      <c r="AL199" s="121">
        <f>$C195/$C197</f>
        <v>423.72881355932202</v>
      </c>
      <c r="AM199" s="50"/>
      <c r="AN199" s="121">
        <f>$C195/$C197</f>
        <v>423.72881355932202</v>
      </c>
      <c r="AO199" s="50"/>
      <c r="AP199" s="121">
        <f>$C195/$C197</f>
        <v>423.72881355932202</v>
      </c>
      <c r="AQ199" s="50"/>
      <c r="AR199" s="121">
        <f>$C195/$C197</f>
        <v>423.72881355932202</v>
      </c>
      <c r="AS199" s="50"/>
      <c r="AT199" s="121">
        <f>$C195/$C197</f>
        <v>423.72881355932202</v>
      </c>
      <c r="AU199" s="50"/>
      <c r="AV199" s="121">
        <f>$C195/$C197</f>
        <v>423.72881355932202</v>
      </c>
      <c r="AW199" s="50"/>
      <c r="AX199" s="121">
        <f>$C195/$C197</f>
        <v>423.72881355932202</v>
      </c>
      <c r="AY199" s="50"/>
      <c r="AZ199" s="121">
        <f>$C195/$C197</f>
        <v>423.72881355932202</v>
      </c>
      <c r="BA199" s="50"/>
      <c r="BB199" s="121">
        <f>$C195/$C197</f>
        <v>423.72881355932202</v>
      </c>
      <c r="BC199" s="50"/>
      <c r="BD199" s="121">
        <f>$C195/$C197</f>
        <v>423.72881355932202</v>
      </c>
      <c r="BE199" s="50"/>
      <c r="BF199" s="121">
        <f>$C195/$C197</f>
        <v>423.72881355932202</v>
      </c>
      <c r="BG199" s="50"/>
      <c r="BH199" s="121">
        <f>$C195/$C197</f>
        <v>423.72881355932202</v>
      </c>
      <c r="BI199" s="50"/>
      <c r="BJ199" s="121">
        <f>$C195/$C197</f>
        <v>423.72881355932202</v>
      </c>
      <c r="BK199" s="50"/>
      <c r="BL199" s="121">
        <f>$C195/$C197</f>
        <v>423.72881355932202</v>
      </c>
      <c r="BM199" s="50"/>
      <c r="BN199" s="121">
        <f>$C195/$C197</f>
        <v>423.72881355932202</v>
      </c>
      <c r="BO199" s="50"/>
      <c r="BP199" s="121">
        <f>$C195/$C197</f>
        <v>423.72881355932202</v>
      </c>
      <c r="BQ199" s="50"/>
      <c r="BR199" s="121">
        <f>$C195/$C197</f>
        <v>423.72881355932202</v>
      </c>
      <c r="BS199" s="50"/>
      <c r="BT199" s="121">
        <f>$C195/$C197</f>
        <v>423.72881355932202</v>
      </c>
      <c r="BU199" s="50"/>
      <c r="BV199" s="121">
        <f>$C195/$C197</f>
        <v>423.72881355932202</v>
      </c>
      <c r="BW199" s="50"/>
      <c r="BX199" s="121">
        <f>$C195/$C197</f>
        <v>423.72881355932202</v>
      </c>
      <c r="BY199" s="50"/>
      <c r="BZ199" s="121">
        <f>$C195/$C197</f>
        <v>423.72881355932202</v>
      </c>
      <c r="CA199" s="50"/>
      <c r="CB199" s="121">
        <f>$C195/$C197</f>
        <v>423.72881355932202</v>
      </c>
      <c r="CC199" s="50"/>
      <c r="CD199" s="121">
        <f>$C195/$C197</f>
        <v>423.72881355932202</v>
      </c>
      <c r="CE199" s="50"/>
      <c r="CF199" s="121">
        <f>$C195/$C197</f>
        <v>423.72881355932202</v>
      </c>
      <c r="CG199" s="50"/>
      <c r="CH199" s="145"/>
      <c r="CI199" s="145"/>
      <c r="CJ199" s="145"/>
      <c r="CK199" s="145"/>
      <c r="CL199" s="145"/>
      <c r="CM199" s="145"/>
      <c r="CN199" s="145"/>
      <c r="CO199" s="145"/>
      <c r="CP199" s="145"/>
      <c r="CQ199" s="145"/>
      <c r="CR199" s="145"/>
      <c r="CS199" s="145"/>
      <c r="CT199" s="22"/>
      <c r="CU199" s="22"/>
    </row>
    <row r="200" spans="1:99" s="3" customFormat="1" ht="25" customHeight="1">
      <c r="B200" s="124" t="s">
        <v>53</v>
      </c>
      <c r="C200" s="124"/>
      <c r="D200" s="68"/>
      <c r="E200" s="68"/>
      <c r="F200" s="51"/>
      <c r="G200" s="186">
        <f>AJ200</f>
        <v>24152.542372881355</v>
      </c>
      <c r="H200" s="505">
        <f>AK200</f>
        <v>0</v>
      </c>
      <c r="I200" s="186">
        <f>BH200</f>
        <v>19067.796610169484</v>
      </c>
      <c r="J200" s="187">
        <f>BI200</f>
        <v>0</v>
      </c>
      <c r="K200" s="186">
        <f>CF200</f>
        <v>13983.050847457613</v>
      </c>
      <c r="L200" s="187">
        <f>CG200</f>
        <v>0</v>
      </c>
      <c r="M200" s="68"/>
      <c r="N200" s="186"/>
      <c r="O200" s="187"/>
      <c r="P200" s="186"/>
      <c r="Q200" s="187"/>
      <c r="R200" s="186"/>
      <c r="S200" s="187"/>
      <c r="T200" s="186"/>
      <c r="U200" s="187"/>
      <c r="V200" s="186"/>
      <c r="W200" s="187"/>
      <c r="X200" s="186"/>
      <c r="Y200" s="187"/>
      <c r="Z200" s="186"/>
      <c r="AA200" s="187"/>
      <c r="AB200" s="186"/>
      <c r="AC200" s="187"/>
      <c r="AD200" s="186"/>
      <c r="AE200" s="187"/>
      <c r="AF200" s="186">
        <f>C195</f>
        <v>25000</v>
      </c>
      <c r="AG200" s="187"/>
      <c r="AH200" s="186">
        <f>AF200-AH199</f>
        <v>24576.271186440677</v>
      </c>
      <c r="AI200" s="187"/>
      <c r="AJ200" s="186">
        <f>AH200-AJ199</f>
        <v>24152.542372881355</v>
      </c>
      <c r="AK200" s="187"/>
      <c r="AL200" s="186">
        <f>AJ200-AL199</f>
        <v>23728.813559322032</v>
      </c>
      <c r="AM200" s="187"/>
      <c r="AN200" s="186">
        <f>AL200-AN199</f>
        <v>23305.08474576271</v>
      </c>
      <c r="AO200" s="187"/>
      <c r="AP200" s="186">
        <f>AN200-AP199</f>
        <v>22881.355932203387</v>
      </c>
      <c r="AQ200" s="187"/>
      <c r="AR200" s="186">
        <f>AP200-AR199</f>
        <v>22457.627118644064</v>
      </c>
      <c r="AS200" s="187"/>
      <c r="AT200" s="186">
        <f>AR200-AT199</f>
        <v>22033.898305084742</v>
      </c>
      <c r="AU200" s="187"/>
      <c r="AV200" s="186">
        <f>AT200-AV199</f>
        <v>21610.169491525419</v>
      </c>
      <c r="AW200" s="187"/>
      <c r="AX200" s="186">
        <f>AV200-AX199</f>
        <v>21186.440677966097</v>
      </c>
      <c r="AY200" s="187"/>
      <c r="AZ200" s="186">
        <f>AX200-AZ199</f>
        <v>20762.711864406774</v>
      </c>
      <c r="BA200" s="187"/>
      <c r="BB200" s="186">
        <f>AZ200-BB199</f>
        <v>20338.983050847452</v>
      </c>
      <c r="BC200" s="187"/>
      <c r="BD200" s="186">
        <f>BB200-BD199</f>
        <v>19915.254237288129</v>
      </c>
      <c r="BE200" s="187"/>
      <c r="BF200" s="186">
        <f>BD200-BF199</f>
        <v>19491.525423728806</v>
      </c>
      <c r="BG200" s="187"/>
      <c r="BH200" s="186">
        <f>BF200-BH199</f>
        <v>19067.796610169484</v>
      </c>
      <c r="BI200" s="187"/>
      <c r="BJ200" s="186">
        <f>BH200-BJ199</f>
        <v>18644.067796610161</v>
      </c>
      <c r="BK200" s="187"/>
      <c r="BL200" s="186">
        <f>BJ200-BL199</f>
        <v>18220.338983050839</v>
      </c>
      <c r="BM200" s="187"/>
      <c r="BN200" s="186">
        <f>BL200-BN199</f>
        <v>17796.610169491516</v>
      </c>
      <c r="BO200" s="187"/>
      <c r="BP200" s="186">
        <f>BN200-BP199</f>
        <v>17372.881355932193</v>
      </c>
      <c r="BQ200" s="187"/>
      <c r="BR200" s="186">
        <f>BP200-BR199</f>
        <v>16949.152542372871</v>
      </c>
      <c r="BS200" s="187"/>
      <c r="BT200" s="186">
        <f>BR200-BT199</f>
        <v>16525.423728813548</v>
      </c>
      <c r="BU200" s="187"/>
      <c r="BV200" s="186">
        <f>BT200-BV199</f>
        <v>16101.694915254226</v>
      </c>
      <c r="BW200" s="187"/>
      <c r="BX200" s="186">
        <f>BV200-BX199</f>
        <v>15677.966101694903</v>
      </c>
      <c r="BY200" s="187"/>
      <c r="BZ200" s="186">
        <f>BX200-BZ199</f>
        <v>15254.23728813558</v>
      </c>
      <c r="CA200" s="187"/>
      <c r="CB200" s="186">
        <f>BZ200-CB199</f>
        <v>14830.508474576258</v>
      </c>
      <c r="CC200" s="187"/>
      <c r="CD200" s="186">
        <f>CB200-CD199</f>
        <v>14406.779661016935</v>
      </c>
      <c r="CE200" s="187"/>
      <c r="CF200" s="186">
        <f>CD200-CF199</f>
        <v>13983.050847457613</v>
      </c>
      <c r="CG200" s="187"/>
      <c r="CH200" s="145"/>
      <c r="CI200" s="145"/>
      <c r="CJ200" s="145"/>
      <c r="CK200" s="145"/>
      <c r="CL200" s="145"/>
      <c r="CM200" s="145"/>
      <c r="CN200" s="145"/>
      <c r="CO200" s="145"/>
      <c r="CP200" s="145"/>
      <c r="CQ200" s="145"/>
      <c r="CR200" s="145"/>
      <c r="CS200" s="145"/>
      <c r="CT200" s="22"/>
      <c r="CU200" s="22"/>
    </row>
    <row r="201" spans="1:99" s="3" customFormat="1" ht="23" customHeight="1">
      <c r="A201" s="6"/>
      <c r="B201" s="4"/>
      <c r="C201" s="27"/>
      <c r="D201" s="191"/>
      <c r="E201" s="191"/>
      <c r="F201" s="27"/>
      <c r="G201" s="177"/>
      <c r="H201" s="177"/>
      <c r="I201" s="177"/>
      <c r="J201" s="177"/>
      <c r="K201" s="177"/>
      <c r="L201" s="177"/>
      <c r="M201" s="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  <c r="AA201" s="179"/>
      <c r="AB201" s="179"/>
      <c r="AC201" s="179"/>
      <c r="AD201" s="179"/>
      <c r="AE201" s="179"/>
      <c r="AF201" s="179"/>
      <c r="AG201" s="179"/>
      <c r="AH201" s="179"/>
      <c r="AI201" s="179"/>
      <c r="AJ201" s="179"/>
      <c r="AK201" s="179"/>
      <c r="AL201" s="179"/>
      <c r="AM201" s="179"/>
      <c r="AN201" s="179"/>
      <c r="AO201" s="179"/>
      <c r="AP201" s="179"/>
      <c r="AQ201" s="179"/>
      <c r="AR201" s="179"/>
      <c r="AS201" s="179"/>
      <c r="AT201" s="179"/>
      <c r="AU201" s="179"/>
      <c r="AV201" s="179"/>
      <c r="AW201" s="179"/>
      <c r="AX201" s="179"/>
      <c r="AY201" s="179"/>
      <c r="AZ201" s="179"/>
      <c r="BA201" s="179"/>
      <c r="BB201" s="179"/>
      <c r="BC201" s="179"/>
      <c r="BD201" s="179"/>
      <c r="BE201" s="179"/>
      <c r="BF201" s="179"/>
      <c r="BG201" s="179"/>
      <c r="BH201" s="179"/>
      <c r="BI201" s="179"/>
      <c r="BJ201" s="179"/>
      <c r="BK201" s="179"/>
      <c r="BL201" s="179"/>
      <c r="BM201" s="179"/>
      <c r="BN201" s="179"/>
      <c r="BO201" s="179"/>
      <c r="BP201" s="179"/>
      <c r="BQ201" s="179"/>
      <c r="BR201" s="179"/>
      <c r="BS201" s="179"/>
      <c r="BT201" s="179"/>
      <c r="BU201" s="179"/>
      <c r="BV201" s="179"/>
      <c r="BW201" s="179"/>
      <c r="BX201" s="179"/>
      <c r="BY201" s="179"/>
      <c r="BZ201" s="179"/>
      <c r="CA201" s="179"/>
      <c r="CB201" s="179"/>
      <c r="CC201" s="179"/>
      <c r="CD201" s="179"/>
      <c r="CE201" s="179"/>
      <c r="CF201" s="179"/>
      <c r="CG201" s="179"/>
    </row>
    <row r="202" spans="1:99" s="3" customFormat="1" ht="25" customHeight="1">
      <c r="B202" s="39" t="s">
        <v>125</v>
      </c>
      <c r="C202" s="21"/>
      <c r="D202" s="45"/>
      <c r="E202" s="45"/>
      <c r="F202" s="45"/>
      <c r="G202" s="45"/>
      <c r="H202" s="45"/>
      <c r="I202" s="45"/>
      <c r="J202" s="45"/>
      <c r="K202" s="45"/>
      <c r="L202" s="45"/>
      <c r="M202" s="144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O202" s="22"/>
      <c r="CP202" s="22"/>
    </row>
    <row r="203" spans="1:99" s="3" customFormat="1" ht="25" customHeight="1" outlineLevel="1">
      <c r="B203" s="157" t="s">
        <v>43</v>
      </c>
      <c r="C203" s="142">
        <v>87000</v>
      </c>
      <c r="D203" s="139"/>
      <c r="E203" s="139"/>
      <c r="F203" s="139"/>
      <c r="G203" s="139"/>
      <c r="H203" s="144"/>
      <c r="I203" s="139"/>
      <c r="J203" s="144"/>
      <c r="K203" s="139"/>
      <c r="L203" s="144"/>
      <c r="M203" s="144"/>
      <c r="N203" s="139"/>
      <c r="O203" s="139"/>
      <c r="P203" s="139"/>
      <c r="Q203" s="139"/>
      <c r="R203" s="139"/>
      <c r="S203" s="139"/>
      <c r="T203" s="139"/>
      <c r="U203" s="139"/>
      <c r="V203" s="139"/>
      <c r="W203" s="139"/>
      <c r="X203" s="139"/>
      <c r="Y203" s="139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139"/>
      <c r="AJ203" s="139"/>
      <c r="AK203" s="139"/>
      <c r="AL203" s="139"/>
      <c r="AM203" s="139"/>
      <c r="AN203" s="139"/>
      <c r="AO203" s="139"/>
      <c r="AP203" s="139"/>
      <c r="AQ203" s="139"/>
      <c r="AR203" s="139"/>
      <c r="AS203" s="139"/>
      <c r="AT203" s="139"/>
      <c r="AU203" s="139"/>
      <c r="AV203" s="139"/>
      <c r="AW203" s="139"/>
      <c r="AX203" s="139"/>
      <c r="AY203" s="139"/>
      <c r="AZ203" s="139"/>
      <c r="BA203" s="139"/>
      <c r="BB203" s="139"/>
      <c r="BC203" s="139"/>
      <c r="BD203" s="139"/>
      <c r="BE203" s="139"/>
      <c r="BF203" s="139"/>
      <c r="BG203" s="139"/>
      <c r="BH203" s="139"/>
      <c r="BI203" s="139"/>
      <c r="BJ203" s="139"/>
      <c r="BK203" s="139"/>
      <c r="BL203" s="139"/>
      <c r="BM203" s="139"/>
      <c r="BN203" s="139"/>
      <c r="BO203" s="139"/>
      <c r="BP203" s="139"/>
      <c r="BQ203" s="139"/>
      <c r="BR203" s="139"/>
      <c r="BS203" s="139"/>
      <c r="BT203" s="139"/>
      <c r="BU203" s="139"/>
      <c r="BV203" s="139"/>
      <c r="BW203" s="139"/>
      <c r="BX203" s="139"/>
      <c r="BY203" s="139"/>
      <c r="BZ203" s="139"/>
      <c r="CA203" s="139"/>
      <c r="CB203" s="139"/>
      <c r="CC203" s="139"/>
      <c r="CD203" s="139"/>
      <c r="CE203" s="139"/>
      <c r="CF203" s="139"/>
      <c r="CG203" s="139"/>
      <c r="CH203" s="145"/>
      <c r="CI203" s="145"/>
      <c r="CJ203" s="145"/>
      <c r="CK203" s="145"/>
      <c r="CL203" s="145"/>
      <c r="CM203" s="145"/>
      <c r="CN203" s="145"/>
      <c r="CO203" s="22"/>
      <c r="CP203" s="22"/>
    </row>
    <row r="204" spans="1:99" s="3" customFormat="1" ht="25" customHeight="1" outlineLevel="1">
      <c r="B204" s="157" t="s">
        <v>44</v>
      </c>
      <c r="C204" s="162">
        <v>0.02</v>
      </c>
      <c r="D204" s="139"/>
      <c r="E204" s="139"/>
      <c r="F204" s="139"/>
      <c r="G204" s="139"/>
      <c r="H204" s="144"/>
      <c r="I204" s="139"/>
      <c r="J204" s="144"/>
      <c r="K204" s="139"/>
      <c r="L204" s="144"/>
      <c r="M204" s="130"/>
      <c r="N204" s="139"/>
      <c r="O204" s="139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39"/>
      <c r="AA204" s="139"/>
      <c r="AB204" s="139"/>
      <c r="AC204" s="139"/>
      <c r="AD204" s="139"/>
      <c r="AE204" s="139"/>
      <c r="AF204" s="139"/>
      <c r="AG204" s="139"/>
      <c r="AH204" s="139"/>
      <c r="AI204" s="139"/>
      <c r="AJ204" s="139"/>
      <c r="AK204" s="139"/>
      <c r="AL204" s="139"/>
      <c r="AM204" s="139"/>
      <c r="AN204" s="139"/>
      <c r="AO204" s="139"/>
      <c r="AP204" s="139"/>
      <c r="AQ204" s="139"/>
      <c r="AR204" s="139"/>
      <c r="AS204" s="139"/>
      <c r="AT204" s="139"/>
      <c r="AU204" s="139"/>
      <c r="AV204" s="139"/>
      <c r="AW204" s="139"/>
      <c r="AX204" s="139"/>
      <c r="AY204" s="139"/>
      <c r="AZ204" s="139"/>
      <c r="BA204" s="139"/>
      <c r="BB204" s="139"/>
      <c r="BC204" s="139"/>
      <c r="BD204" s="139"/>
      <c r="BE204" s="139"/>
      <c r="BF204" s="139"/>
      <c r="BG204" s="139"/>
      <c r="BH204" s="139"/>
      <c r="BI204" s="139"/>
      <c r="BJ204" s="139"/>
      <c r="BK204" s="139"/>
      <c r="BL204" s="139"/>
      <c r="BM204" s="139"/>
      <c r="BN204" s="139"/>
      <c r="BO204" s="139"/>
      <c r="BP204" s="139"/>
      <c r="BQ204" s="139"/>
      <c r="BR204" s="139"/>
      <c r="BS204" s="139"/>
      <c r="BT204" s="139"/>
      <c r="BU204" s="139"/>
      <c r="BV204" s="139"/>
      <c r="BW204" s="139"/>
      <c r="BX204" s="139"/>
      <c r="BY204" s="139"/>
      <c r="BZ204" s="139"/>
      <c r="CA204" s="139"/>
      <c r="CB204" s="139"/>
      <c r="CC204" s="139"/>
      <c r="CD204" s="139"/>
      <c r="CE204" s="139"/>
      <c r="CF204" s="139"/>
      <c r="CG204" s="139"/>
      <c r="CH204" s="145"/>
      <c r="CI204" s="145"/>
      <c r="CJ204" s="145"/>
      <c r="CK204" s="145"/>
      <c r="CL204" s="145"/>
      <c r="CM204" s="145"/>
      <c r="CN204" s="145"/>
      <c r="CO204" s="22"/>
      <c r="CP204" s="22"/>
    </row>
    <row r="205" spans="1:99" s="3" customFormat="1" ht="25" customHeight="1" outlineLevel="1">
      <c r="B205" s="157" t="s">
        <v>45</v>
      </c>
      <c r="C205" s="158">
        <f>7*12</f>
        <v>84</v>
      </c>
      <c r="D205" s="68"/>
      <c r="E205" s="68"/>
      <c r="F205" s="68"/>
      <c r="G205" s="139"/>
      <c r="H205" s="144"/>
      <c r="I205" s="139"/>
      <c r="J205" s="144"/>
      <c r="K205" s="139"/>
      <c r="L205" s="144"/>
      <c r="M205" s="110"/>
      <c r="N205" s="139"/>
      <c r="O205" s="139"/>
      <c r="P205" s="139"/>
      <c r="Q205" s="139"/>
      <c r="R205" s="139"/>
      <c r="S205" s="139"/>
      <c r="T205" s="139"/>
      <c r="U205" s="139"/>
      <c r="V205" s="139"/>
      <c r="W205" s="139"/>
      <c r="X205" s="139"/>
      <c r="Y205" s="139"/>
      <c r="Z205" s="139"/>
      <c r="AA205" s="139"/>
      <c r="AB205" s="139"/>
      <c r="AC205" s="139"/>
      <c r="AD205" s="139"/>
      <c r="AE205" s="139"/>
      <c r="AF205" s="139"/>
      <c r="AG205" s="139"/>
      <c r="AH205" s="139"/>
      <c r="AI205" s="139"/>
      <c r="AJ205" s="139"/>
      <c r="AK205" s="139"/>
      <c r="AL205" s="139"/>
      <c r="AM205" s="139"/>
      <c r="AN205" s="139"/>
      <c r="AO205" s="139"/>
      <c r="AP205" s="139"/>
      <c r="AQ205" s="139"/>
      <c r="AR205" s="139"/>
      <c r="AS205" s="139"/>
      <c r="AT205" s="139"/>
      <c r="AU205" s="139"/>
      <c r="AV205" s="139"/>
      <c r="AW205" s="139"/>
      <c r="AX205" s="139"/>
      <c r="AY205" s="139"/>
      <c r="AZ205" s="139"/>
      <c r="BA205" s="139"/>
      <c r="BB205" s="139"/>
      <c r="BC205" s="139"/>
      <c r="BD205" s="139"/>
      <c r="BE205" s="139"/>
      <c r="BF205" s="139"/>
      <c r="BG205" s="139"/>
      <c r="BH205" s="139"/>
      <c r="BI205" s="139"/>
      <c r="BJ205" s="139"/>
      <c r="BK205" s="139"/>
      <c r="BL205" s="139"/>
      <c r="BM205" s="139"/>
      <c r="BN205" s="139"/>
      <c r="BO205" s="139"/>
      <c r="BP205" s="139"/>
      <c r="BQ205" s="139"/>
      <c r="BR205" s="139"/>
      <c r="BS205" s="139"/>
      <c r="BT205" s="139"/>
      <c r="BU205" s="139"/>
      <c r="BV205" s="139"/>
      <c r="BW205" s="139"/>
      <c r="BX205" s="139"/>
      <c r="BY205" s="139"/>
      <c r="BZ205" s="139"/>
      <c r="CA205" s="139"/>
      <c r="CB205" s="139"/>
      <c r="CC205" s="139"/>
      <c r="CD205" s="139"/>
      <c r="CE205" s="139"/>
      <c r="CF205" s="139"/>
      <c r="CG205" s="139"/>
      <c r="CH205" s="145"/>
      <c r="CI205" s="145"/>
      <c r="CJ205" s="145"/>
      <c r="CK205" s="145"/>
      <c r="CL205" s="145"/>
      <c r="CM205" s="145"/>
      <c r="CN205" s="145"/>
      <c r="CO205" s="22"/>
      <c r="CP205" s="22"/>
    </row>
    <row r="206" spans="1:99" s="3" customFormat="1" ht="25" customHeight="1">
      <c r="B206" s="124" t="s">
        <v>122</v>
      </c>
      <c r="C206" s="148"/>
      <c r="D206" s="45"/>
      <c r="E206" s="45"/>
      <c r="F206" s="222"/>
      <c r="G206" s="404">
        <f>N206+P206+R206+T206+V206+X206+Z206+AB206+AD206+AF206+AH206+AJ206</f>
        <v>707.73809523809518</v>
      </c>
      <c r="H206" s="504">
        <f>O206+Q206+S206+U206+W206+Y206+AA206+AC206+AE206+AG206+AI206+AK206</f>
        <v>0</v>
      </c>
      <c r="I206" s="404">
        <f>AL206+AN206+AP206+AR206+AT206+AV206+AX206+AZ206+BB206+BD206+BF206+BH206</f>
        <v>1522.4999999999991</v>
      </c>
      <c r="J206" s="503">
        <f>AM206+AO206+AQ206+AS206+AU206+AW206+AY206+BA206+BC206+BE206+BG206+BI206</f>
        <v>0</v>
      </c>
      <c r="K206" s="404">
        <f>BJ206+BL206+BN206+BP206+BR206+BT206+BV206+BX206+BZ206+CB206+CD206+CF206</f>
        <v>1273.92857142857</v>
      </c>
      <c r="L206" s="503">
        <f>BK206+BM206+BO206+BQ206+BS206+BU206+BW206+BY206+CA206+CC206+CE206+CG206</f>
        <v>0</v>
      </c>
      <c r="M206" s="68"/>
      <c r="N206" s="404"/>
      <c r="O206" s="503"/>
      <c r="P206" s="404"/>
      <c r="Q206" s="503"/>
      <c r="R206" s="404"/>
      <c r="S206" s="503"/>
      <c r="T206" s="404"/>
      <c r="U206" s="503"/>
      <c r="V206" s="404"/>
      <c r="W206" s="503"/>
      <c r="X206" s="404"/>
      <c r="Y206" s="503"/>
      <c r="Z206" s="404"/>
      <c r="AA206" s="503"/>
      <c r="AB206" s="404">
        <f>$C$204*Z208/12</f>
        <v>145</v>
      </c>
      <c r="AC206" s="503"/>
      <c r="AD206" s="404">
        <f>$C$204*AB208/12</f>
        <v>143.27380952380952</v>
      </c>
      <c r="AE206" s="503"/>
      <c r="AF206" s="404">
        <f>$C$204*AD208/12</f>
        <v>141.54761904761904</v>
      </c>
      <c r="AG206" s="503"/>
      <c r="AH206" s="404">
        <f>$C$204*AF208/12</f>
        <v>139.82142857142856</v>
      </c>
      <c r="AI206" s="503"/>
      <c r="AJ206" s="404">
        <f>$C$204*AH208/12</f>
        <v>138.09523809523807</v>
      </c>
      <c r="AK206" s="503"/>
      <c r="AL206" s="404">
        <f>$C$204*AJ208/12</f>
        <v>136.36904761904759</v>
      </c>
      <c r="AM206" s="503"/>
      <c r="AN206" s="404">
        <f>$C$204*AL208/12</f>
        <v>134.64285714285711</v>
      </c>
      <c r="AO206" s="503"/>
      <c r="AP206" s="404">
        <f>$C$204*AN208/12</f>
        <v>132.91666666666663</v>
      </c>
      <c r="AQ206" s="503"/>
      <c r="AR206" s="404">
        <f>$C$204*AP208/12</f>
        <v>131.19047619047615</v>
      </c>
      <c r="AS206" s="503"/>
      <c r="AT206" s="404">
        <f>$C$204*AR208/12</f>
        <v>129.46428571428564</v>
      </c>
      <c r="AU206" s="503"/>
      <c r="AV206" s="404">
        <f>$C$204*AT208/12</f>
        <v>127.73809523809517</v>
      </c>
      <c r="AW206" s="503"/>
      <c r="AX206" s="404">
        <f>$C$204*AV208/12</f>
        <v>126.01190476190469</v>
      </c>
      <c r="AY206" s="503"/>
      <c r="AZ206" s="404">
        <f>$C$204*AX208/12</f>
        <v>124.28571428571421</v>
      </c>
      <c r="BA206" s="503"/>
      <c r="BB206" s="404">
        <f>$C$204*AZ208/12</f>
        <v>122.55952380952372</v>
      </c>
      <c r="BC206" s="503"/>
      <c r="BD206" s="404">
        <f>$C$204*BB208/12</f>
        <v>120.83333333333324</v>
      </c>
      <c r="BE206" s="503"/>
      <c r="BF206" s="404">
        <f>$C$204*BD208/12</f>
        <v>119.10714285714276</v>
      </c>
      <c r="BG206" s="503"/>
      <c r="BH206" s="404">
        <f>$C$204*BF208/12</f>
        <v>117.38095238095228</v>
      </c>
      <c r="BI206" s="503"/>
      <c r="BJ206" s="404">
        <f>$C$204*BH208/12</f>
        <v>115.6547619047618</v>
      </c>
      <c r="BK206" s="503"/>
      <c r="BL206" s="404">
        <f>$C$204*BJ208/12</f>
        <v>113.92857142857132</v>
      </c>
      <c r="BM206" s="503"/>
      <c r="BN206" s="404">
        <f>$C$204*BL208/12</f>
        <v>112.20238095238084</v>
      </c>
      <c r="BO206" s="503"/>
      <c r="BP206" s="404">
        <f>$C$204*BN208/12</f>
        <v>110.47619047619035</v>
      </c>
      <c r="BQ206" s="503"/>
      <c r="BR206" s="404">
        <f>$C$204*BP208/12</f>
        <v>108.74999999999987</v>
      </c>
      <c r="BS206" s="503"/>
      <c r="BT206" s="404">
        <f>$C$204*BR208/12</f>
        <v>107.0238095238094</v>
      </c>
      <c r="BU206" s="503"/>
      <c r="BV206" s="404">
        <f>$C$204*BT208/12</f>
        <v>105.29761904761892</v>
      </c>
      <c r="BW206" s="503"/>
      <c r="BX206" s="404">
        <f>$C$204*BV208/12</f>
        <v>103.57142857142846</v>
      </c>
      <c r="BY206" s="503"/>
      <c r="BZ206" s="404">
        <f>$C$204*BX208/12</f>
        <v>101.84523809523797</v>
      </c>
      <c r="CA206" s="503"/>
      <c r="CB206" s="404">
        <f>$C$204*BZ208/12</f>
        <v>100.11904761904752</v>
      </c>
      <c r="CC206" s="503"/>
      <c r="CD206" s="404">
        <f>$C$204*CB208/12</f>
        <v>98.392857142857039</v>
      </c>
      <c r="CE206" s="503"/>
      <c r="CF206" s="404">
        <f>$C$204*CD208/12</f>
        <v>96.666666666666572</v>
      </c>
      <c r="CG206" s="503"/>
      <c r="CH206" s="145"/>
      <c r="CI206" s="145"/>
      <c r="CJ206" s="145"/>
      <c r="CK206" s="145"/>
      <c r="CL206" s="145"/>
      <c r="CM206" s="145"/>
      <c r="CN206" s="145"/>
      <c r="CO206" s="145"/>
      <c r="CP206" s="145"/>
      <c r="CQ206" s="145"/>
      <c r="CR206" s="145"/>
      <c r="CS206" s="145"/>
      <c r="CT206" s="22"/>
      <c r="CU206" s="22"/>
    </row>
    <row r="207" spans="1:99" s="3" customFormat="1" ht="25" customHeight="1">
      <c r="B207" s="124" t="s">
        <v>46</v>
      </c>
      <c r="C207" s="148"/>
      <c r="D207" s="45"/>
      <c r="E207" s="45"/>
      <c r="F207" s="51"/>
      <c r="G207" s="121">
        <f>N207+P207+R207+T207+V207+X207+Z207+AB207+AD207+AF207+AH207+AJ207</f>
        <v>5178.5714285714294</v>
      </c>
      <c r="H207" s="28">
        <f>O207+Q207+S207+U207+W207+Y207+AA207+AC207+AE207+AG207+AI207+AK207</f>
        <v>0</v>
      </c>
      <c r="I207" s="121">
        <f>AL207+AN207+AP207+AR207+AT207+AV207+AX207+AZ207+BB207+BD207+BF207+BH207</f>
        <v>12428.571428571433</v>
      </c>
      <c r="J207" s="50">
        <f>AM207+AO207+AQ207+AS207+AU207+AW207+AY207+BA207+BC207+BE207+BG207+BI207</f>
        <v>0</v>
      </c>
      <c r="K207" s="121">
        <f>BJ207+BL207+BN207+BP207+BR207+BT207+BV207+BX207+BZ207+CB207+CD207+CF207</f>
        <v>12428.571428571433</v>
      </c>
      <c r="L207" s="50">
        <f>BK207+BM207+BO207+BQ207+BS207+BU207+BW207+BY207+CA207+CC207+CE207+CG207</f>
        <v>0</v>
      </c>
      <c r="M207" s="68"/>
      <c r="N207" s="121"/>
      <c r="O207" s="50"/>
      <c r="P207" s="121"/>
      <c r="Q207" s="50"/>
      <c r="R207" s="121"/>
      <c r="S207" s="50"/>
      <c r="T207" s="121"/>
      <c r="U207" s="50"/>
      <c r="V207" s="121"/>
      <c r="W207" s="50"/>
      <c r="X207" s="121"/>
      <c r="Y207" s="50"/>
      <c r="Z207" s="121"/>
      <c r="AA207" s="50"/>
      <c r="AB207" s="121">
        <f>$C203/$C205</f>
        <v>1035.7142857142858</v>
      </c>
      <c r="AC207" s="50"/>
      <c r="AD207" s="121">
        <f>$C203/$C205</f>
        <v>1035.7142857142858</v>
      </c>
      <c r="AE207" s="50"/>
      <c r="AF207" s="121">
        <f>$C203/$C205</f>
        <v>1035.7142857142858</v>
      </c>
      <c r="AG207" s="50"/>
      <c r="AH207" s="121">
        <f>$C203/$C205</f>
        <v>1035.7142857142858</v>
      </c>
      <c r="AI207" s="50"/>
      <c r="AJ207" s="121">
        <f>$C203/$C205</f>
        <v>1035.7142857142858</v>
      </c>
      <c r="AK207" s="50"/>
      <c r="AL207" s="121">
        <f>$C203/$C205</f>
        <v>1035.7142857142858</v>
      </c>
      <c r="AM207" s="50"/>
      <c r="AN207" s="121">
        <f>$C203/$C205</f>
        <v>1035.7142857142858</v>
      </c>
      <c r="AO207" s="50"/>
      <c r="AP207" s="121">
        <f>$C203/$C205</f>
        <v>1035.7142857142858</v>
      </c>
      <c r="AQ207" s="50"/>
      <c r="AR207" s="121">
        <f>$C203/$C205</f>
        <v>1035.7142857142858</v>
      </c>
      <c r="AS207" s="50"/>
      <c r="AT207" s="121">
        <f>$C203/$C205</f>
        <v>1035.7142857142858</v>
      </c>
      <c r="AU207" s="50"/>
      <c r="AV207" s="121">
        <f>$C203/$C205</f>
        <v>1035.7142857142858</v>
      </c>
      <c r="AW207" s="50"/>
      <c r="AX207" s="121">
        <f>$C203/$C205</f>
        <v>1035.7142857142858</v>
      </c>
      <c r="AY207" s="50"/>
      <c r="AZ207" s="121">
        <f>$C203/$C205</f>
        <v>1035.7142857142858</v>
      </c>
      <c r="BA207" s="50"/>
      <c r="BB207" s="121">
        <f>$C203/$C205</f>
        <v>1035.7142857142858</v>
      </c>
      <c r="BC207" s="50"/>
      <c r="BD207" s="121">
        <f>$C203/$C205</f>
        <v>1035.7142857142858</v>
      </c>
      <c r="BE207" s="50"/>
      <c r="BF207" s="121">
        <f>$C203/$C205</f>
        <v>1035.7142857142858</v>
      </c>
      <c r="BG207" s="50"/>
      <c r="BH207" s="121">
        <f>$C203/$C205</f>
        <v>1035.7142857142858</v>
      </c>
      <c r="BI207" s="50"/>
      <c r="BJ207" s="121">
        <f>$C203/$C205</f>
        <v>1035.7142857142858</v>
      </c>
      <c r="BK207" s="50"/>
      <c r="BL207" s="121">
        <f>$C203/$C205</f>
        <v>1035.7142857142858</v>
      </c>
      <c r="BM207" s="50"/>
      <c r="BN207" s="121">
        <f>$C203/$C205</f>
        <v>1035.7142857142858</v>
      </c>
      <c r="BO207" s="50"/>
      <c r="BP207" s="121">
        <f>$C203/$C205</f>
        <v>1035.7142857142858</v>
      </c>
      <c r="BQ207" s="50"/>
      <c r="BR207" s="121">
        <f>$C203/$C205</f>
        <v>1035.7142857142858</v>
      </c>
      <c r="BS207" s="50"/>
      <c r="BT207" s="121">
        <f>$C203/$C205</f>
        <v>1035.7142857142858</v>
      </c>
      <c r="BU207" s="50"/>
      <c r="BV207" s="121">
        <f>$C203/$C205</f>
        <v>1035.7142857142858</v>
      </c>
      <c r="BW207" s="50"/>
      <c r="BX207" s="121">
        <f>$C203/$C205</f>
        <v>1035.7142857142858</v>
      </c>
      <c r="BY207" s="50"/>
      <c r="BZ207" s="121">
        <f>$C203/$C205</f>
        <v>1035.7142857142858</v>
      </c>
      <c r="CA207" s="50"/>
      <c r="CB207" s="121">
        <f>$C203/$C205</f>
        <v>1035.7142857142858</v>
      </c>
      <c r="CC207" s="50"/>
      <c r="CD207" s="121">
        <f>$C203/$C205</f>
        <v>1035.7142857142858</v>
      </c>
      <c r="CE207" s="50"/>
      <c r="CF207" s="121">
        <f>$C203/$C205</f>
        <v>1035.7142857142858</v>
      </c>
      <c r="CG207" s="50"/>
      <c r="CH207" s="145"/>
      <c r="CI207" s="145"/>
      <c r="CJ207" s="145"/>
      <c r="CK207" s="145"/>
      <c r="CL207" s="145"/>
      <c r="CM207" s="145"/>
      <c r="CN207" s="145"/>
      <c r="CO207" s="145"/>
      <c r="CP207" s="145"/>
      <c r="CQ207" s="145"/>
      <c r="CR207" s="145"/>
      <c r="CS207" s="145"/>
      <c r="CT207" s="22"/>
      <c r="CU207" s="22"/>
    </row>
    <row r="208" spans="1:99" s="3" customFormat="1" ht="25" customHeight="1">
      <c r="B208" s="124" t="s">
        <v>53</v>
      </c>
      <c r="C208" s="124"/>
      <c r="D208" s="45"/>
      <c r="E208" s="45"/>
      <c r="F208" s="150"/>
      <c r="G208" s="186">
        <f>AJ208</f>
        <v>81821.428571428551</v>
      </c>
      <c r="H208" s="505">
        <f>AK208</f>
        <v>0</v>
      </c>
      <c r="I208" s="186">
        <f>BH208</f>
        <v>69392.857142857072</v>
      </c>
      <c r="J208" s="187">
        <f>BI208</f>
        <v>0</v>
      </c>
      <c r="K208" s="186">
        <f>CF208</f>
        <v>56964.285714285659</v>
      </c>
      <c r="L208" s="187">
        <f>CG208</f>
        <v>0</v>
      </c>
      <c r="M208" s="68"/>
      <c r="N208" s="186"/>
      <c r="O208" s="187"/>
      <c r="P208" s="186"/>
      <c r="Q208" s="187"/>
      <c r="R208" s="186"/>
      <c r="S208" s="187"/>
      <c r="T208" s="186"/>
      <c r="U208" s="187"/>
      <c r="V208" s="186"/>
      <c r="W208" s="187"/>
      <c r="X208" s="186"/>
      <c r="Y208" s="187"/>
      <c r="Z208" s="186">
        <f>C203</f>
        <v>87000</v>
      </c>
      <c r="AA208" s="187"/>
      <c r="AB208" s="186">
        <f>Z208-AB207</f>
        <v>85964.28571428571</v>
      </c>
      <c r="AC208" s="187"/>
      <c r="AD208" s="186">
        <f>AB208-AD207</f>
        <v>84928.57142857142</v>
      </c>
      <c r="AE208" s="187"/>
      <c r="AF208" s="186">
        <f>AD208-AF207</f>
        <v>83892.85714285713</v>
      </c>
      <c r="AG208" s="187"/>
      <c r="AH208" s="186">
        <f>AF208-AH207</f>
        <v>82857.142857142841</v>
      </c>
      <c r="AI208" s="187"/>
      <c r="AJ208" s="186">
        <f>AH208-AJ207</f>
        <v>81821.428571428551</v>
      </c>
      <c r="AK208" s="187"/>
      <c r="AL208" s="186">
        <f>AJ208-AL207</f>
        <v>80785.714285714261</v>
      </c>
      <c r="AM208" s="187"/>
      <c r="AN208" s="186">
        <f>AL208-AN207</f>
        <v>79749.999999999971</v>
      </c>
      <c r="AO208" s="187"/>
      <c r="AP208" s="186">
        <f>AN208-AP207</f>
        <v>78714.285714285681</v>
      </c>
      <c r="AQ208" s="187"/>
      <c r="AR208" s="186">
        <f>AP208-AR207</f>
        <v>77678.571428571391</v>
      </c>
      <c r="AS208" s="187"/>
      <c r="AT208" s="186">
        <f>AR208-AT207</f>
        <v>76642.857142857101</v>
      </c>
      <c r="AU208" s="187"/>
      <c r="AV208" s="186">
        <f>AT208-AV207</f>
        <v>75607.142857142811</v>
      </c>
      <c r="AW208" s="187"/>
      <c r="AX208" s="186">
        <f>AV208-AX207</f>
        <v>74571.428571428522</v>
      </c>
      <c r="AY208" s="187"/>
      <c r="AZ208" s="186">
        <f>AX208-AZ207</f>
        <v>73535.714285714232</v>
      </c>
      <c r="BA208" s="187"/>
      <c r="BB208" s="186">
        <f>AZ208-BB207</f>
        <v>72499.999999999942</v>
      </c>
      <c r="BC208" s="187"/>
      <c r="BD208" s="186">
        <f>BB208-BD207</f>
        <v>71464.285714285652</v>
      </c>
      <c r="BE208" s="187"/>
      <c r="BF208" s="186">
        <f>BD208-BF207</f>
        <v>70428.571428571362</v>
      </c>
      <c r="BG208" s="187"/>
      <c r="BH208" s="186">
        <f>BF208-BH207</f>
        <v>69392.857142857072</v>
      </c>
      <c r="BI208" s="187"/>
      <c r="BJ208" s="186">
        <f>BH208-BJ207</f>
        <v>68357.142857142782</v>
      </c>
      <c r="BK208" s="187"/>
      <c r="BL208" s="186">
        <f>BJ208-BL207</f>
        <v>67321.428571428492</v>
      </c>
      <c r="BM208" s="187"/>
      <c r="BN208" s="186">
        <f>BL208-BN207</f>
        <v>66285.714285714203</v>
      </c>
      <c r="BO208" s="187"/>
      <c r="BP208" s="186">
        <f>BN208-BP207</f>
        <v>65249.99999999992</v>
      </c>
      <c r="BQ208" s="187"/>
      <c r="BR208" s="186">
        <f>BP208-BR207</f>
        <v>64214.285714285637</v>
      </c>
      <c r="BS208" s="187"/>
      <c r="BT208" s="186">
        <f>BR208-BT207</f>
        <v>63178.571428571355</v>
      </c>
      <c r="BU208" s="187"/>
      <c r="BV208" s="186">
        <f>BT208-BV207</f>
        <v>62142.857142857072</v>
      </c>
      <c r="BW208" s="187"/>
      <c r="BX208" s="186">
        <f>BV208-BX207</f>
        <v>61107.14285714279</v>
      </c>
      <c r="BY208" s="187"/>
      <c r="BZ208" s="186">
        <f>BX208-BZ207</f>
        <v>60071.428571428507</v>
      </c>
      <c r="CA208" s="187"/>
      <c r="CB208" s="186">
        <f>BZ208-CB207</f>
        <v>59035.714285714224</v>
      </c>
      <c r="CC208" s="187"/>
      <c r="CD208" s="186">
        <f>CB208-CD207</f>
        <v>57999.999999999942</v>
      </c>
      <c r="CE208" s="187"/>
      <c r="CF208" s="186">
        <f>CD208-CF207</f>
        <v>56964.285714285659</v>
      </c>
      <c r="CG208" s="187"/>
      <c r="CH208" s="145"/>
      <c r="CI208" s="145"/>
      <c r="CJ208" s="145"/>
      <c r="CK208" s="145"/>
      <c r="CL208" s="145"/>
      <c r="CM208" s="145"/>
      <c r="CN208" s="145"/>
      <c r="CO208" s="145"/>
      <c r="CP208" s="145"/>
      <c r="CQ208" s="145"/>
      <c r="CR208" s="145"/>
      <c r="CS208" s="145"/>
      <c r="CT208" s="22"/>
      <c r="CU208" s="22"/>
    </row>
    <row r="209" spans="1:87" s="3" customFormat="1" ht="23" customHeight="1">
      <c r="A209" s="6"/>
      <c r="B209" s="4"/>
      <c r="C209" s="27"/>
      <c r="D209" s="27"/>
      <c r="E209" s="27"/>
      <c r="F209" s="27"/>
      <c r="G209" s="177"/>
      <c r="H209" s="177"/>
      <c r="I209" s="177"/>
      <c r="J209" s="177"/>
      <c r="K209" s="177"/>
      <c r="L209" s="177"/>
      <c r="M209" s="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  <c r="AA209" s="179"/>
      <c r="AB209" s="179"/>
      <c r="AC209" s="179"/>
      <c r="AD209" s="179"/>
      <c r="AE209" s="179"/>
      <c r="AF209" s="179"/>
      <c r="AG209" s="179"/>
      <c r="AH209" s="179"/>
      <c r="AI209" s="179"/>
      <c r="AJ209" s="179"/>
      <c r="AK209" s="179"/>
      <c r="AL209" s="179"/>
      <c r="AM209" s="179"/>
      <c r="AN209" s="179"/>
      <c r="AO209" s="179"/>
      <c r="AP209" s="179"/>
      <c r="AQ209" s="179"/>
      <c r="AR209" s="179"/>
      <c r="AS209" s="179"/>
      <c r="AT209" s="179"/>
      <c r="AU209" s="179"/>
      <c r="AV209" s="179"/>
      <c r="AW209" s="179"/>
      <c r="AX209" s="179"/>
      <c r="AY209" s="179"/>
      <c r="AZ209" s="179"/>
      <c r="BA209" s="179"/>
      <c r="BB209" s="179"/>
      <c r="BC209" s="179"/>
      <c r="BD209" s="179"/>
      <c r="BE209" s="179"/>
      <c r="BF209" s="179"/>
      <c r="BG209" s="179"/>
      <c r="BH209" s="179"/>
      <c r="BI209" s="179"/>
      <c r="BJ209" s="179"/>
      <c r="BK209" s="179"/>
      <c r="BL209" s="179"/>
      <c r="BM209" s="179"/>
      <c r="BN209" s="179"/>
      <c r="BO209" s="179"/>
      <c r="BP209" s="179"/>
      <c r="BQ209" s="179"/>
      <c r="BR209" s="179"/>
      <c r="BS209" s="179"/>
      <c r="BT209" s="179"/>
      <c r="BU209" s="179"/>
      <c r="BV209" s="179"/>
      <c r="BW209" s="179"/>
      <c r="BX209" s="179"/>
      <c r="BY209" s="179"/>
      <c r="BZ209" s="179"/>
      <c r="CA209" s="179"/>
      <c r="CB209" s="179"/>
      <c r="CC209" s="179"/>
      <c r="CD209" s="179"/>
      <c r="CE209" s="179"/>
      <c r="CF209" s="179"/>
      <c r="CG209" s="179"/>
    </row>
    <row r="210" spans="1:87" s="3" customFormat="1" ht="25" customHeight="1">
      <c r="B210" s="182" t="s">
        <v>7</v>
      </c>
      <c r="C210" s="236"/>
      <c r="D210" s="237">
        <v>261</v>
      </c>
      <c r="E210" s="237">
        <v>3137</v>
      </c>
      <c r="F210" s="238">
        <v>1376</v>
      </c>
      <c r="G210" s="239">
        <f>N210+P210+R210+T210+V210+X210+Z210+AB210+AD210+AF210+AH210+AJ210</f>
        <v>1953.138095238095</v>
      </c>
      <c r="H210" s="240">
        <f>O210+Q210+S210+U210+W210+Y210+AA210+AC210+AE210+AG210+AI210+AK210</f>
        <v>0</v>
      </c>
      <c r="I210" s="239">
        <f>AL210+AN210+AP210+AR210+AT210+AV210+AX210+AZ210+BB210+BD210+BF210+BH210</f>
        <v>2465.0299999999993</v>
      </c>
      <c r="J210" s="240">
        <f>AM210+AO210+AQ210+AS210+AU210+AW210+AY210+BA210+BC210+BE210+BG210+BI210</f>
        <v>0</v>
      </c>
      <c r="K210" s="239">
        <f>BJ210+BL210+BN210+BP210+BR210+BT210+BV210+BX210+BZ210+CB210+CD210+CF210</f>
        <v>1906.1185714285702</v>
      </c>
      <c r="L210" s="240">
        <f>BK210+BM210+BO210+BQ210+BS210+BU210+BW210+BY210+CA210+CC210+CE210+CG210</f>
        <v>0</v>
      </c>
      <c r="M210" s="68"/>
      <c r="N210" s="244">
        <f t="shared" ref="N210:AS210" si="274">N182+N190+N198+N206</f>
        <v>115.16999999999999</v>
      </c>
      <c r="O210" s="238">
        <f t="shared" si="274"/>
        <v>0</v>
      </c>
      <c r="P210" s="244">
        <f t="shared" si="274"/>
        <v>113.12</v>
      </c>
      <c r="Q210" s="238">
        <f t="shared" si="274"/>
        <v>0</v>
      </c>
      <c r="R210" s="244">
        <f t="shared" si="274"/>
        <v>111.06</v>
      </c>
      <c r="S210" s="238">
        <f t="shared" si="274"/>
        <v>0</v>
      </c>
      <c r="T210" s="244">
        <f t="shared" si="274"/>
        <v>108.99</v>
      </c>
      <c r="U210" s="238">
        <f t="shared" si="274"/>
        <v>0</v>
      </c>
      <c r="V210" s="244">
        <f t="shared" si="274"/>
        <v>106.91</v>
      </c>
      <c r="W210" s="238">
        <f t="shared" si="274"/>
        <v>0</v>
      </c>
      <c r="X210" s="244">
        <f t="shared" si="274"/>
        <v>104.84</v>
      </c>
      <c r="Y210" s="238">
        <f t="shared" si="274"/>
        <v>0</v>
      </c>
      <c r="Z210" s="244">
        <f t="shared" si="274"/>
        <v>102.77</v>
      </c>
      <c r="AA210" s="238">
        <f t="shared" si="274"/>
        <v>0</v>
      </c>
      <c r="AB210" s="244">
        <f t="shared" si="274"/>
        <v>245.69</v>
      </c>
      <c r="AC210" s="238">
        <f t="shared" si="274"/>
        <v>0</v>
      </c>
      <c r="AD210" s="244">
        <f t="shared" si="274"/>
        <v>241.87380952380951</v>
      </c>
      <c r="AE210" s="238">
        <f t="shared" si="274"/>
        <v>0</v>
      </c>
      <c r="AF210" s="244">
        <f t="shared" si="274"/>
        <v>238.05761904761903</v>
      </c>
      <c r="AG210" s="238">
        <f t="shared" si="274"/>
        <v>0</v>
      </c>
      <c r="AH210" s="244">
        <f t="shared" si="274"/>
        <v>234.24142857142857</v>
      </c>
      <c r="AI210" s="238">
        <f t="shared" si="274"/>
        <v>0</v>
      </c>
      <c r="AJ210" s="244">
        <f t="shared" si="274"/>
        <v>230.41523809523807</v>
      </c>
      <c r="AK210" s="238">
        <f t="shared" si="274"/>
        <v>0</v>
      </c>
      <c r="AL210" s="244">
        <f t="shared" si="274"/>
        <v>226.57904761904757</v>
      </c>
      <c r="AM210" s="238">
        <f t="shared" si="274"/>
        <v>0</v>
      </c>
      <c r="AN210" s="244">
        <f t="shared" si="274"/>
        <v>222.75285714285712</v>
      </c>
      <c r="AO210" s="238">
        <f t="shared" si="274"/>
        <v>0</v>
      </c>
      <c r="AP210" s="244">
        <f t="shared" si="274"/>
        <v>218.90666666666664</v>
      </c>
      <c r="AQ210" s="238">
        <f t="shared" si="274"/>
        <v>0</v>
      </c>
      <c r="AR210" s="244">
        <f t="shared" si="274"/>
        <v>215.07047619047614</v>
      </c>
      <c r="AS210" s="238">
        <f t="shared" si="274"/>
        <v>0</v>
      </c>
      <c r="AT210" s="244">
        <f t="shared" ref="AT210:BY210" si="275">AT182+AT190+AT198+AT206</f>
        <v>211.22428571428563</v>
      </c>
      <c r="AU210" s="238">
        <f t="shared" si="275"/>
        <v>0</v>
      </c>
      <c r="AV210" s="244">
        <f t="shared" si="275"/>
        <v>207.36809523809518</v>
      </c>
      <c r="AW210" s="238">
        <f t="shared" si="275"/>
        <v>0</v>
      </c>
      <c r="AX210" s="244">
        <f t="shared" si="275"/>
        <v>203.5119047619047</v>
      </c>
      <c r="AY210" s="238">
        <f t="shared" si="275"/>
        <v>0</v>
      </c>
      <c r="AZ210" s="244">
        <f t="shared" si="275"/>
        <v>199.65571428571423</v>
      </c>
      <c r="BA210" s="238">
        <f t="shared" si="275"/>
        <v>0</v>
      </c>
      <c r="BB210" s="244">
        <f t="shared" si="275"/>
        <v>195.78952380952373</v>
      </c>
      <c r="BC210" s="238">
        <f t="shared" si="275"/>
        <v>0</v>
      </c>
      <c r="BD210" s="244">
        <f t="shared" si="275"/>
        <v>191.93333333333325</v>
      </c>
      <c r="BE210" s="238">
        <f t="shared" si="275"/>
        <v>0</v>
      </c>
      <c r="BF210" s="244">
        <f t="shared" si="275"/>
        <v>188.05714285714276</v>
      </c>
      <c r="BG210" s="238">
        <f t="shared" si="275"/>
        <v>0</v>
      </c>
      <c r="BH210" s="244">
        <f t="shared" si="275"/>
        <v>184.18095238095231</v>
      </c>
      <c r="BI210" s="238">
        <f t="shared" si="275"/>
        <v>0</v>
      </c>
      <c r="BJ210" s="244">
        <f t="shared" si="275"/>
        <v>180.2947619047618</v>
      </c>
      <c r="BK210" s="238">
        <f t="shared" si="275"/>
        <v>0</v>
      </c>
      <c r="BL210" s="244">
        <f t="shared" si="275"/>
        <v>176.40857142857132</v>
      </c>
      <c r="BM210" s="238">
        <f t="shared" si="275"/>
        <v>0</v>
      </c>
      <c r="BN210" s="244">
        <f t="shared" si="275"/>
        <v>172.51238095238085</v>
      </c>
      <c r="BO210" s="238">
        <f t="shared" si="275"/>
        <v>0</v>
      </c>
      <c r="BP210" s="244">
        <f t="shared" si="275"/>
        <v>168.62619047619035</v>
      </c>
      <c r="BQ210" s="238">
        <f t="shared" si="275"/>
        <v>0</v>
      </c>
      <c r="BR210" s="244">
        <f t="shared" si="275"/>
        <v>164.72999999999988</v>
      </c>
      <c r="BS210" s="238">
        <f t="shared" si="275"/>
        <v>0</v>
      </c>
      <c r="BT210" s="244">
        <f t="shared" si="275"/>
        <v>160.82380952380942</v>
      </c>
      <c r="BU210" s="238">
        <f t="shared" si="275"/>
        <v>0</v>
      </c>
      <c r="BV210" s="244">
        <f t="shared" si="275"/>
        <v>156.90761904761894</v>
      </c>
      <c r="BW210" s="238">
        <f t="shared" si="275"/>
        <v>0</v>
      </c>
      <c r="BX210" s="244">
        <f t="shared" si="275"/>
        <v>153.00142857142845</v>
      </c>
      <c r="BY210" s="238">
        <f t="shared" si="275"/>
        <v>0</v>
      </c>
      <c r="BZ210" s="244">
        <f t="shared" ref="BZ210:CG210" si="276">BZ182+BZ190+BZ198+BZ206</f>
        <v>149.09523809523796</v>
      </c>
      <c r="CA210" s="238">
        <f t="shared" si="276"/>
        <v>0</v>
      </c>
      <c r="CB210" s="244">
        <f t="shared" si="276"/>
        <v>145.16904761904752</v>
      </c>
      <c r="CC210" s="238">
        <f t="shared" si="276"/>
        <v>0</v>
      </c>
      <c r="CD210" s="237">
        <f t="shared" si="276"/>
        <v>141.24285714285705</v>
      </c>
      <c r="CE210" s="156">
        <f t="shared" si="276"/>
        <v>0</v>
      </c>
      <c r="CF210" s="155">
        <f t="shared" si="276"/>
        <v>137.30666666666656</v>
      </c>
      <c r="CG210" s="156">
        <f t="shared" si="276"/>
        <v>0</v>
      </c>
      <c r="CH210" s="74"/>
      <c r="CI210" s="74"/>
    </row>
    <row r="211" spans="1:87" s="3" customFormat="1" ht="25" customHeight="1">
      <c r="B211" s="241" t="s">
        <v>48</v>
      </c>
      <c r="C211" s="111"/>
      <c r="D211" s="154">
        <f t="shared" ref="D211:F212" si="277">D183+D191+D199+D207</f>
        <v>0</v>
      </c>
      <c r="E211" s="154">
        <f t="shared" si="277"/>
        <v>0</v>
      </c>
      <c r="F211" s="154">
        <f t="shared" si="277"/>
        <v>0</v>
      </c>
      <c r="G211" s="151">
        <f>N211+P211+R211+T211+V211+X211+Z211+AB211+AD211+AF211+AH211+AJ211</f>
        <v>18300.08905569007</v>
      </c>
      <c r="H211" s="152">
        <f>O211+Q211+S211+U211+W211+Y211+AA211+AC211+AE211+AG211+AI211+AK211</f>
        <v>0</v>
      </c>
      <c r="I211" s="151">
        <f>AL211+AN211+AP211+AR211+AT211+AV211+AX211+AZ211+BB211+BD211+BF211+BH211</f>
        <v>30090.347191283294</v>
      </c>
      <c r="J211" s="152">
        <f>AM211+AO211+AQ211+AS211+AU211+AW211+AY211+BA211+BC211+BE211+BG211+BI211</f>
        <v>0</v>
      </c>
      <c r="K211" s="151">
        <f>BJ211+BL211+BN211+BP211+BR211+BT211+BV211+BX211+BZ211+CB211+CD211+CF211</f>
        <v>30400.68719128329</v>
      </c>
      <c r="L211" s="152">
        <f>BK211+BM211+BO211+BQ211+BS211+BU211+BW211+BY211+CA211+CC211+CE211+CG211</f>
        <v>0</v>
      </c>
      <c r="M211" s="68"/>
      <c r="N211" s="155">
        <f t="shared" ref="N211:AS211" si="278">N183+N191+N199+N207</f>
        <v>1011.46</v>
      </c>
      <c r="O211" s="156">
        <f t="shared" si="278"/>
        <v>0</v>
      </c>
      <c r="P211" s="155">
        <f t="shared" si="278"/>
        <v>1013.51</v>
      </c>
      <c r="Q211" s="156">
        <f t="shared" si="278"/>
        <v>0</v>
      </c>
      <c r="R211" s="155">
        <f t="shared" si="278"/>
        <v>1015.5699999999999</v>
      </c>
      <c r="S211" s="156">
        <f t="shared" si="278"/>
        <v>0</v>
      </c>
      <c r="T211" s="155">
        <f t="shared" si="278"/>
        <v>1017.64</v>
      </c>
      <c r="U211" s="156">
        <f t="shared" si="278"/>
        <v>0</v>
      </c>
      <c r="V211" s="155">
        <f t="shared" si="278"/>
        <v>1019.72</v>
      </c>
      <c r="W211" s="156">
        <f t="shared" si="278"/>
        <v>0</v>
      </c>
      <c r="X211" s="155">
        <f t="shared" si="278"/>
        <v>1021.79</v>
      </c>
      <c r="Y211" s="156">
        <f t="shared" si="278"/>
        <v>0</v>
      </c>
      <c r="Z211" s="155">
        <f t="shared" si="278"/>
        <v>1023.8599999999999</v>
      </c>
      <c r="AA211" s="156">
        <f t="shared" si="278"/>
        <v>0</v>
      </c>
      <c r="AB211" s="155">
        <f t="shared" si="278"/>
        <v>2061.6542857142858</v>
      </c>
      <c r="AC211" s="156">
        <f t="shared" si="278"/>
        <v>0</v>
      </c>
      <c r="AD211" s="155">
        <f t="shared" si="278"/>
        <v>2063.744285714286</v>
      </c>
      <c r="AE211" s="156">
        <f t="shared" si="278"/>
        <v>0</v>
      </c>
      <c r="AF211" s="155">
        <f t="shared" si="278"/>
        <v>2065.7342857142858</v>
      </c>
      <c r="AG211" s="156">
        <f t="shared" si="278"/>
        <v>0</v>
      </c>
      <c r="AH211" s="155">
        <f t="shared" si="278"/>
        <v>2491.6530992736079</v>
      </c>
      <c r="AI211" s="156">
        <f t="shared" si="278"/>
        <v>0</v>
      </c>
      <c r="AJ211" s="155">
        <f t="shared" si="278"/>
        <v>2493.7530992736079</v>
      </c>
      <c r="AK211" s="156">
        <f t="shared" si="278"/>
        <v>0</v>
      </c>
      <c r="AL211" s="155">
        <f t="shared" si="278"/>
        <v>2495.863099273608</v>
      </c>
      <c r="AM211" s="156">
        <f t="shared" si="278"/>
        <v>0</v>
      </c>
      <c r="AN211" s="155">
        <f t="shared" si="278"/>
        <v>2497.9630992736079</v>
      </c>
      <c r="AO211" s="156">
        <f t="shared" si="278"/>
        <v>0</v>
      </c>
      <c r="AP211" s="155">
        <f t="shared" si="278"/>
        <v>2500.0830992736078</v>
      </c>
      <c r="AQ211" s="156">
        <f t="shared" si="278"/>
        <v>0</v>
      </c>
      <c r="AR211" s="155">
        <f t="shared" si="278"/>
        <v>2502.1930992736079</v>
      </c>
      <c r="AS211" s="156">
        <f t="shared" si="278"/>
        <v>0</v>
      </c>
      <c r="AT211" s="155">
        <f t="shared" ref="AT211:BY211" si="279">AT183+AT191+AT199+AT207</f>
        <v>2504.3130992736078</v>
      </c>
      <c r="AU211" s="156">
        <f t="shared" si="279"/>
        <v>0</v>
      </c>
      <c r="AV211" s="155">
        <f t="shared" si="279"/>
        <v>2506.4430992736079</v>
      </c>
      <c r="AW211" s="156">
        <f t="shared" si="279"/>
        <v>0</v>
      </c>
      <c r="AX211" s="155">
        <f t="shared" si="279"/>
        <v>2508.573099273608</v>
      </c>
      <c r="AY211" s="156">
        <f t="shared" si="279"/>
        <v>0</v>
      </c>
      <c r="AZ211" s="155">
        <f t="shared" si="279"/>
        <v>2510.7030992736077</v>
      </c>
      <c r="BA211" s="156">
        <f t="shared" si="279"/>
        <v>0</v>
      </c>
      <c r="BB211" s="155">
        <f t="shared" si="279"/>
        <v>2512.843099273608</v>
      </c>
      <c r="BC211" s="156">
        <f t="shared" si="279"/>
        <v>0</v>
      </c>
      <c r="BD211" s="155">
        <f t="shared" si="279"/>
        <v>2514.9730992736077</v>
      </c>
      <c r="BE211" s="156">
        <f t="shared" si="279"/>
        <v>0</v>
      </c>
      <c r="BF211" s="155">
        <f t="shared" si="279"/>
        <v>2517.1230992736077</v>
      </c>
      <c r="BG211" s="156">
        <f t="shared" si="279"/>
        <v>0</v>
      </c>
      <c r="BH211" s="155">
        <f t="shared" si="279"/>
        <v>2519.2730992736078</v>
      </c>
      <c r="BI211" s="156">
        <f t="shared" si="279"/>
        <v>0</v>
      </c>
      <c r="BJ211" s="155">
        <f t="shared" si="279"/>
        <v>2521.4330992736077</v>
      </c>
      <c r="BK211" s="156">
        <f t="shared" si="279"/>
        <v>0</v>
      </c>
      <c r="BL211" s="155">
        <f t="shared" si="279"/>
        <v>2523.593099273608</v>
      </c>
      <c r="BM211" s="156">
        <f t="shared" si="279"/>
        <v>0</v>
      </c>
      <c r="BN211" s="155">
        <f t="shared" si="279"/>
        <v>2525.7630992736081</v>
      </c>
      <c r="BO211" s="156">
        <f t="shared" si="279"/>
        <v>0</v>
      </c>
      <c r="BP211" s="155">
        <f t="shared" si="279"/>
        <v>2527.9230992736079</v>
      </c>
      <c r="BQ211" s="156">
        <f t="shared" si="279"/>
        <v>0</v>
      </c>
      <c r="BR211" s="155">
        <f t="shared" si="279"/>
        <v>2530.093099273608</v>
      </c>
      <c r="BS211" s="156">
        <f t="shared" si="279"/>
        <v>0</v>
      </c>
      <c r="BT211" s="155">
        <f t="shared" si="279"/>
        <v>2532.2730992736078</v>
      </c>
      <c r="BU211" s="156">
        <f t="shared" si="279"/>
        <v>0</v>
      </c>
      <c r="BV211" s="155">
        <f t="shared" si="279"/>
        <v>2534.4630992736079</v>
      </c>
      <c r="BW211" s="156">
        <f t="shared" si="279"/>
        <v>0</v>
      </c>
      <c r="BX211" s="155">
        <f t="shared" si="279"/>
        <v>2536.6430992736077</v>
      </c>
      <c r="BY211" s="156">
        <f t="shared" si="279"/>
        <v>0</v>
      </c>
      <c r="BZ211" s="155">
        <f t="shared" ref="BZ211:CG211" si="280">BZ183+BZ191+BZ199+BZ207</f>
        <v>2538.823099273608</v>
      </c>
      <c r="CA211" s="156">
        <f t="shared" si="280"/>
        <v>0</v>
      </c>
      <c r="CB211" s="155">
        <f t="shared" si="280"/>
        <v>2541.0230992736078</v>
      </c>
      <c r="CC211" s="156">
        <f t="shared" si="280"/>
        <v>0</v>
      </c>
      <c r="CD211" s="154">
        <f t="shared" si="280"/>
        <v>2543.2230992736077</v>
      </c>
      <c r="CE211" s="156">
        <f t="shared" si="280"/>
        <v>0</v>
      </c>
      <c r="CF211" s="155">
        <f t="shared" si="280"/>
        <v>2545.4330992736077</v>
      </c>
      <c r="CG211" s="156">
        <f t="shared" si="280"/>
        <v>0</v>
      </c>
      <c r="CH211" s="74"/>
      <c r="CI211" s="74"/>
    </row>
    <row r="212" spans="1:87" s="3" customFormat="1" ht="25" customHeight="1">
      <c r="B212" s="242" t="s">
        <v>52</v>
      </c>
      <c r="C212" s="243"/>
      <c r="D212" s="166">
        <f t="shared" si="277"/>
        <v>0</v>
      </c>
      <c r="E212" s="166">
        <f t="shared" si="277"/>
        <v>0</v>
      </c>
      <c r="F212" s="166">
        <f t="shared" si="277"/>
        <v>43662.3</v>
      </c>
      <c r="G212" s="169">
        <f>AJ212</f>
        <v>137362.21094430989</v>
      </c>
      <c r="H212" s="170">
        <f>AK212</f>
        <v>0</v>
      </c>
      <c r="I212" s="169">
        <f>BH212</f>
        <v>107271.86375302654</v>
      </c>
      <c r="J212" s="170">
        <f>BI212</f>
        <v>0</v>
      </c>
      <c r="K212" s="169">
        <f>CF212</f>
        <v>76871.176561743254</v>
      </c>
      <c r="L212" s="170">
        <f>CG212</f>
        <v>0</v>
      </c>
      <c r="M212" s="68"/>
      <c r="N212" s="167">
        <f t="shared" ref="N212:AS212" si="281">N184+N192+N200+N208</f>
        <v>42650.84</v>
      </c>
      <c r="O212" s="168">
        <f t="shared" si="281"/>
        <v>0</v>
      </c>
      <c r="P212" s="167">
        <f t="shared" si="281"/>
        <v>41637.33</v>
      </c>
      <c r="Q212" s="168">
        <f t="shared" si="281"/>
        <v>0</v>
      </c>
      <c r="R212" s="167">
        <f>R184+R192+R200+R208</f>
        <v>40621.760000000002</v>
      </c>
      <c r="S212" s="168">
        <f t="shared" si="281"/>
        <v>0</v>
      </c>
      <c r="T212" s="167">
        <f t="shared" si="281"/>
        <v>39604.119999999995</v>
      </c>
      <c r="U212" s="168">
        <f t="shared" si="281"/>
        <v>0</v>
      </c>
      <c r="V212" s="167">
        <f t="shared" si="281"/>
        <v>38584.399999999994</v>
      </c>
      <c r="W212" s="168">
        <f t="shared" si="281"/>
        <v>0</v>
      </c>
      <c r="X212" s="167">
        <f t="shared" si="281"/>
        <v>37562.61</v>
      </c>
      <c r="Y212" s="168">
        <f t="shared" si="281"/>
        <v>0</v>
      </c>
      <c r="Z212" s="167">
        <f t="shared" si="281"/>
        <v>123538.75</v>
      </c>
      <c r="AA212" s="168">
        <f t="shared" si="281"/>
        <v>0</v>
      </c>
      <c r="AB212" s="167">
        <f t="shared" si="281"/>
        <v>121477.09571428571</v>
      </c>
      <c r="AC212" s="168">
        <f t="shared" si="281"/>
        <v>0</v>
      </c>
      <c r="AD212" s="167">
        <f t="shared" si="281"/>
        <v>119413.35142857142</v>
      </c>
      <c r="AE212" s="168">
        <f t="shared" si="281"/>
        <v>0</v>
      </c>
      <c r="AF212" s="167">
        <f t="shared" si="281"/>
        <v>142347.61714285711</v>
      </c>
      <c r="AG212" s="168">
        <f t="shared" si="281"/>
        <v>0</v>
      </c>
      <c r="AH212" s="167">
        <f t="shared" si="281"/>
        <v>139855.96404358352</v>
      </c>
      <c r="AI212" s="168">
        <f t="shared" si="281"/>
        <v>0</v>
      </c>
      <c r="AJ212" s="167">
        <f t="shared" si="281"/>
        <v>137362.21094430989</v>
      </c>
      <c r="AK212" s="168">
        <f t="shared" si="281"/>
        <v>0</v>
      </c>
      <c r="AL212" s="167">
        <f t="shared" si="281"/>
        <v>134866.3478450363</v>
      </c>
      <c r="AM212" s="168">
        <f t="shared" si="281"/>
        <v>0</v>
      </c>
      <c r="AN212" s="167">
        <f t="shared" si="281"/>
        <v>132368.38474576268</v>
      </c>
      <c r="AO212" s="168">
        <f t="shared" si="281"/>
        <v>0</v>
      </c>
      <c r="AP212" s="167">
        <f t="shared" si="281"/>
        <v>129868.30164648907</v>
      </c>
      <c r="AQ212" s="168">
        <f t="shared" si="281"/>
        <v>0</v>
      </c>
      <c r="AR212" s="167">
        <f t="shared" si="281"/>
        <v>127366.10854721544</v>
      </c>
      <c r="AS212" s="168">
        <f t="shared" si="281"/>
        <v>0</v>
      </c>
      <c r="AT212" s="167">
        <f t="shared" ref="AT212:BY212" si="282">AT184+AT192+AT200+AT208</f>
        <v>124861.79544794184</v>
      </c>
      <c r="AU212" s="168">
        <f t="shared" si="282"/>
        <v>0</v>
      </c>
      <c r="AV212" s="167">
        <f t="shared" si="282"/>
        <v>122355.35234866822</v>
      </c>
      <c r="AW212" s="168">
        <f t="shared" si="282"/>
        <v>0</v>
      </c>
      <c r="AX212" s="167">
        <f t="shared" si="282"/>
        <v>119846.7792493946</v>
      </c>
      <c r="AY212" s="168">
        <f t="shared" si="282"/>
        <v>0</v>
      </c>
      <c r="AZ212" s="167">
        <f t="shared" si="282"/>
        <v>117336.07615012099</v>
      </c>
      <c r="BA212" s="168">
        <f t="shared" si="282"/>
        <v>0</v>
      </c>
      <c r="BB212" s="167">
        <f t="shared" si="282"/>
        <v>114823.23305084738</v>
      </c>
      <c r="BC212" s="168">
        <f t="shared" si="282"/>
        <v>0</v>
      </c>
      <c r="BD212" s="167">
        <f t="shared" si="282"/>
        <v>112308.25995157377</v>
      </c>
      <c r="BE212" s="168">
        <f t="shared" si="282"/>
        <v>0</v>
      </c>
      <c r="BF212" s="167">
        <f t="shared" si="282"/>
        <v>109791.13685230016</v>
      </c>
      <c r="BG212" s="168">
        <f t="shared" si="282"/>
        <v>0</v>
      </c>
      <c r="BH212" s="167">
        <f t="shared" si="282"/>
        <v>107271.86375302654</v>
      </c>
      <c r="BI212" s="168">
        <f t="shared" si="282"/>
        <v>0</v>
      </c>
      <c r="BJ212" s="167">
        <f t="shared" si="282"/>
        <v>104750.43065375293</v>
      </c>
      <c r="BK212" s="168">
        <f t="shared" si="282"/>
        <v>0</v>
      </c>
      <c r="BL212" s="167">
        <f t="shared" si="282"/>
        <v>102226.83755447931</v>
      </c>
      <c r="BM212" s="168">
        <f t="shared" si="282"/>
        <v>0</v>
      </c>
      <c r="BN212" s="167">
        <f t="shared" si="282"/>
        <v>99701.0744552057</v>
      </c>
      <c r="BO212" s="168">
        <f t="shared" si="282"/>
        <v>0</v>
      </c>
      <c r="BP212" s="167">
        <f t="shared" si="282"/>
        <v>97173.151355932103</v>
      </c>
      <c r="BQ212" s="168">
        <f t="shared" si="282"/>
        <v>0</v>
      </c>
      <c r="BR212" s="167">
        <f t="shared" si="282"/>
        <v>94643.058256658493</v>
      </c>
      <c r="BS212" s="168">
        <f t="shared" si="282"/>
        <v>0</v>
      </c>
      <c r="BT212" s="167">
        <f t="shared" si="282"/>
        <v>92110.785157384889</v>
      </c>
      <c r="BU212" s="168">
        <f t="shared" si="282"/>
        <v>0</v>
      </c>
      <c r="BV212" s="167">
        <f t="shared" si="282"/>
        <v>89576.322058111284</v>
      </c>
      <c r="BW212" s="168">
        <f t="shared" si="282"/>
        <v>0</v>
      </c>
      <c r="BX212" s="167">
        <f t="shared" si="282"/>
        <v>87039.678958837671</v>
      </c>
      <c r="BY212" s="168">
        <f t="shared" si="282"/>
        <v>0</v>
      </c>
      <c r="BZ212" s="167">
        <f t="shared" ref="BZ212:CG212" si="283">BZ184+BZ192+BZ200+BZ208</f>
        <v>84500.855859564064</v>
      </c>
      <c r="CA212" s="168">
        <f t="shared" si="283"/>
        <v>0</v>
      </c>
      <c r="CB212" s="167">
        <f t="shared" si="283"/>
        <v>81959.832760290476</v>
      </c>
      <c r="CC212" s="168">
        <f t="shared" si="283"/>
        <v>0</v>
      </c>
      <c r="CD212" s="166">
        <f t="shared" si="283"/>
        <v>79416.609661016861</v>
      </c>
      <c r="CE212" s="156">
        <f t="shared" si="283"/>
        <v>0</v>
      </c>
      <c r="CF212" s="155">
        <f t="shared" si="283"/>
        <v>76871.176561743254</v>
      </c>
      <c r="CG212" s="156">
        <f t="shared" si="283"/>
        <v>0</v>
      </c>
      <c r="CH212" s="74"/>
      <c r="CI212" s="74"/>
    </row>
    <row r="213" spans="1:87" s="3" customFormat="1" ht="23" customHeight="1">
      <c r="A213" s="6"/>
      <c r="B213" s="4"/>
      <c r="C213" s="27"/>
      <c r="D213" s="27"/>
      <c r="E213" s="27"/>
      <c r="F213" s="27"/>
      <c r="G213" s="177"/>
      <c r="H213" s="177"/>
      <c r="I213" s="177"/>
      <c r="J213" s="177"/>
      <c r="K213" s="177"/>
      <c r="L213" s="177"/>
      <c r="M213" s="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  <c r="AA213" s="179"/>
      <c r="AB213" s="179"/>
      <c r="AC213" s="179"/>
      <c r="AD213" s="179"/>
      <c r="AE213" s="179"/>
      <c r="AF213" s="179"/>
      <c r="AG213" s="179"/>
      <c r="AH213" s="179"/>
      <c r="AI213" s="179"/>
      <c r="AJ213" s="179"/>
      <c r="AK213" s="179"/>
      <c r="AL213" s="179"/>
      <c r="AM213" s="179"/>
      <c r="AN213" s="179"/>
      <c r="AO213" s="179"/>
      <c r="AP213" s="179"/>
      <c r="AQ213" s="179"/>
      <c r="AR213" s="179"/>
      <c r="AS213" s="179"/>
      <c r="AT213" s="179"/>
      <c r="AU213" s="179"/>
      <c r="AV213" s="179"/>
      <c r="AW213" s="179"/>
      <c r="AX213" s="179"/>
      <c r="AY213" s="179"/>
      <c r="AZ213" s="179"/>
      <c r="BA213" s="179"/>
      <c r="BB213" s="179"/>
      <c r="BC213" s="179"/>
      <c r="BD213" s="179"/>
      <c r="BE213" s="179"/>
      <c r="BF213" s="179"/>
      <c r="BG213" s="179"/>
      <c r="BH213" s="179"/>
      <c r="BI213" s="179"/>
      <c r="BJ213" s="179"/>
      <c r="BK213" s="179"/>
      <c r="BL213" s="179"/>
      <c r="BM213" s="179"/>
      <c r="BN213" s="179"/>
      <c r="BO213" s="179"/>
      <c r="BP213" s="179"/>
      <c r="BQ213" s="179"/>
      <c r="BR213" s="179"/>
      <c r="BS213" s="179"/>
      <c r="BT213" s="179"/>
      <c r="BU213" s="179"/>
      <c r="BV213" s="179"/>
      <c r="BW213" s="179"/>
      <c r="BX213" s="179"/>
      <c r="BY213" s="179"/>
      <c r="BZ213" s="179"/>
      <c r="CA213" s="179"/>
      <c r="CB213" s="179"/>
      <c r="CC213" s="179"/>
      <c r="CD213" s="179"/>
      <c r="CE213" s="179"/>
      <c r="CF213" s="179"/>
      <c r="CG213" s="179"/>
    </row>
    <row r="214" spans="1:87" ht="24" thickBot="1"/>
    <row r="215" spans="1:87" s="3" customFormat="1" ht="25" customHeight="1" thickTop="1">
      <c r="A215" s="14" t="s">
        <v>180</v>
      </c>
      <c r="B215" s="175" t="s">
        <v>47</v>
      </c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  <c r="X215" s="175"/>
      <c r="Y215" s="175"/>
      <c r="Z215" s="175"/>
      <c r="AA215" s="175"/>
      <c r="AB215" s="175"/>
      <c r="AC215" s="175"/>
      <c r="AD215" s="175"/>
      <c r="AE215" s="175"/>
      <c r="AF215" s="175"/>
      <c r="AG215" s="175"/>
      <c r="AH215" s="175"/>
      <c r="AI215" s="175"/>
      <c r="AJ215" s="175"/>
      <c r="AK215" s="175"/>
      <c r="AL215" s="175"/>
      <c r="AM215" s="175"/>
      <c r="AN215" s="175"/>
      <c r="AO215" s="175"/>
      <c r="AP215" s="175"/>
      <c r="AQ215" s="175"/>
      <c r="AR215" s="175"/>
      <c r="AS215" s="175"/>
      <c r="AT215" s="175"/>
      <c r="AU215" s="175"/>
      <c r="AV215" s="175"/>
      <c r="AW215" s="175"/>
      <c r="AX215" s="175"/>
      <c r="AY215" s="175"/>
      <c r="AZ215" s="175"/>
      <c r="BA215" s="175"/>
      <c r="BB215" s="175"/>
      <c r="BC215" s="175"/>
      <c r="BD215" s="175"/>
      <c r="BE215" s="175"/>
      <c r="BF215" s="175"/>
      <c r="BG215" s="175"/>
      <c r="BH215" s="175"/>
      <c r="BI215" s="175"/>
      <c r="BJ215" s="175"/>
      <c r="BK215" s="175"/>
      <c r="BL215" s="175"/>
      <c r="BM215" s="175"/>
      <c r="BN215" s="175"/>
      <c r="BO215" s="175"/>
      <c r="BP215" s="175"/>
      <c r="BQ215" s="175"/>
      <c r="BR215" s="175"/>
      <c r="BS215" s="175"/>
      <c r="BT215" s="175"/>
      <c r="BU215" s="175"/>
      <c r="BV215" s="175"/>
      <c r="BW215" s="175"/>
      <c r="BX215" s="175"/>
      <c r="BY215" s="175"/>
      <c r="BZ215" s="175"/>
      <c r="CA215" s="175"/>
      <c r="CB215" s="175"/>
      <c r="CC215" s="175"/>
      <c r="CD215" s="175"/>
      <c r="CE215" s="175"/>
      <c r="CF215" s="175"/>
      <c r="CG215" s="175"/>
    </row>
    <row r="216" spans="1:87" s="3" customFormat="1" ht="23" customHeight="1">
      <c r="A216" s="6"/>
      <c r="B216" s="4"/>
      <c r="C216" s="27"/>
      <c r="D216" s="27"/>
      <c r="E216" s="27"/>
      <c r="F216" s="27"/>
      <c r="G216" s="177"/>
      <c r="H216" s="177"/>
      <c r="I216" s="177"/>
      <c r="J216" s="177"/>
      <c r="K216" s="177"/>
      <c r="L216" s="177"/>
      <c r="M216" s="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  <c r="AA216" s="179"/>
      <c r="AB216" s="179"/>
      <c r="AC216" s="179"/>
      <c r="AD216" s="179"/>
      <c r="AE216" s="179"/>
      <c r="AF216" s="179"/>
      <c r="AG216" s="179"/>
      <c r="AH216" s="179"/>
      <c r="AI216" s="179"/>
      <c r="AJ216" s="179"/>
      <c r="AK216" s="179"/>
      <c r="AL216" s="179"/>
      <c r="AM216" s="179"/>
      <c r="AN216" s="179"/>
      <c r="AO216" s="179"/>
      <c r="AP216" s="179"/>
      <c r="AQ216" s="179"/>
      <c r="AR216" s="179"/>
      <c r="AS216" s="179"/>
      <c r="AT216" s="179"/>
      <c r="AU216" s="179"/>
      <c r="AV216" s="179"/>
      <c r="AW216" s="179"/>
      <c r="AX216" s="179"/>
      <c r="AY216" s="179"/>
      <c r="AZ216" s="179"/>
      <c r="BA216" s="179"/>
      <c r="BB216" s="179"/>
      <c r="BC216" s="179"/>
      <c r="BD216" s="179"/>
      <c r="BE216" s="179"/>
      <c r="BF216" s="179"/>
      <c r="BG216" s="179"/>
      <c r="BH216" s="179"/>
      <c r="BI216" s="179"/>
      <c r="BJ216" s="179"/>
      <c r="BK216" s="179"/>
      <c r="BL216" s="179"/>
      <c r="BM216" s="179"/>
      <c r="BN216" s="179"/>
      <c r="BO216" s="179"/>
      <c r="BP216" s="179"/>
      <c r="BQ216" s="179"/>
      <c r="BR216" s="179"/>
      <c r="BS216" s="179"/>
      <c r="BT216" s="179"/>
      <c r="BU216" s="179"/>
      <c r="BV216" s="179"/>
      <c r="BW216" s="179"/>
      <c r="BX216" s="179"/>
      <c r="BY216" s="179"/>
      <c r="BZ216" s="179"/>
      <c r="CA216" s="179"/>
      <c r="CB216" s="179"/>
      <c r="CC216" s="179"/>
      <c r="CD216" s="179"/>
      <c r="CE216" s="179"/>
      <c r="CF216" s="179"/>
      <c r="CG216" s="179"/>
    </row>
    <row r="217" spans="1:87" ht="23" customHeight="1">
      <c r="A217" s="10">
        <v>1</v>
      </c>
      <c r="B217" s="120" t="s">
        <v>15</v>
      </c>
      <c r="C217" s="191"/>
      <c r="D217" s="191"/>
      <c r="E217" s="191"/>
      <c r="F217" s="191"/>
      <c r="G217" s="177"/>
      <c r="H217" s="177"/>
      <c r="I217" s="177"/>
      <c r="J217" s="177"/>
      <c r="K217" s="192"/>
      <c r="L217" s="177"/>
      <c r="M217" s="1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  <c r="AA217" s="179"/>
      <c r="AB217" s="179"/>
      <c r="AC217" s="179"/>
      <c r="AD217" s="179"/>
      <c r="AE217" s="179"/>
      <c r="AF217" s="179"/>
      <c r="AG217" s="179"/>
      <c r="AH217" s="179"/>
      <c r="AI217" s="179"/>
      <c r="AJ217" s="179"/>
      <c r="AK217" s="179"/>
      <c r="AL217" s="179"/>
      <c r="AM217" s="179"/>
      <c r="AN217" s="179"/>
      <c r="AO217" s="179"/>
      <c r="AP217" s="179"/>
      <c r="AQ217" s="179"/>
      <c r="AR217" s="179"/>
      <c r="AS217" s="179"/>
      <c r="AT217" s="179"/>
      <c r="AU217" s="179"/>
      <c r="AV217" s="179"/>
      <c r="AW217" s="179"/>
      <c r="AX217" s="179"/>
      <c r="AY217" s="179"/>
      <c r="AZ217" s="179"/>
      <c r="BA217" s="179"/>
      <c r="BB217" s="179"/>
      <c r="BC217" s="179"/>
      <c r="BD217" s="179"/>
      <c r="BE217" s="179"/>
      <c r="BF217" s="179"/>
      <c r="BG217" s="179"/>
      <c r="BH217" s="179"/>
      <c r="BI217" s="179"/>
      <c r="BJ217" s="179"/>
      <c r="BK217" s="179"/>
      <c r="BL217" s="179"/>
      <c r="BM217" s="179"/>
      <c r="BN217" s="179"/>
      <c r="BO217" s="179"/>
      <c r="BP217" s="179"/>
      <c r="BQ217" s="179"/>
      <c r="BR217" s="179"/>
      <c r="BS217" s="179"/>
      <c r="BT217" s="179"/>
      <c r="BU217" s="179"/>
      <c r="BV217" s="179"/>
      <c r="BW217" s="179"/>
      <c r="BX217" s="179"/>
      <c r="BY217" s="179"/>
      <c r="BZ217" s="179"/>
      <c r="CA217" s="179"/>
      <c r="CB217" s="179"/>
      <c r="CC217" s="179"/>
      <c r="CD217" s="179"/>
      <c r="CE217" s="179"/>
      <c r="CF217" s="179"/>
      <c r="CG217" s="179"/>
    </row>
    <row r="218" spans="1:87" s="3" customFormat="1" ht="23" customHeight="1">
      <c r="A218" s="6"/>
      <c r="B218" s="4"/>
      <c r="C218" s="27"/>
      <c r="D218" s="27"/>
      <c r="E218" s="27"/>
      <c r="F218" s="27"/>
      <c r="G218" s="177"/>
      <c r="H218" s="177"/>
      <c r="I218" s="177"/>
      <c r="J218" s="177"/>
      <c r="K218" s="177"/>
      <c r="L218" s="177"/>
      <c r="M218" s="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  <c r="AA218" s="179"/>
      <c r="AB218" s="179"/>
      <c r="AC218" s="179"/>
      <c r="AD218" s="179"/>
      <c r="AE218" s="179"/>
      <c r="AF218" s="179"/>
      <c r="AG218" s="179"/>
      <c r="AH218" s="179"/>
      <c r="AI218" s="179"/>
      <c r="AJ218" s="179"/>
      <c r="AK218" s="179"/>
      <c r="AL218" s="179"/>
      <c r="AM218" s="179"/>
      <c r="AN218" s="179"/>
      <c r="AO218" s="179"/>
      <c r="AP218" s="179"/>
      <c r="AQ218" s="179"/>
      <c r="AR218" s="179"/>
      <c r="AS218" s="179"/>
      <c r="AT218" s="179"/>
      <c r="AU218" s="179"/>
      <c r="AV218" s="179"/>
      <c r="AW218" s="179"/>
      <c r="AX218" s="179"/>
      <c r="AY218" s="179"/>
      <c r="AZ218" s="179"/>
      <c r="BA218" s="179"/>
      <c r="BB218" s="179"/>
      <c r="BC218" s="179"/>
      <c r="BD218" s="179"/>
      <c r="BE218" s="179"/>
      <c r="BF218" s="179"/>
      <c r="BG218" s="179"/>
      <c r="BH218" s="179"/>
      <c r="BI218" s="179"/>
      <c r="BJ218" s="179"/>
      <c r="BK218" s="179"/>
      <c r="BL218" s="179"/>
      <c r="BM218" s="179"/>
      <c r="BN218" s="179"/>
      <c r="BO218" s="179"/>
      <c r="BP218" s="179"/>
      <c r="BQ218" s="179"/>
      <c r="BR218" s="179"/>
      <c r="BS218" s="179"/>
      <c r="BT218" s="179"/>
      <c r="BU218" s="179"/>
      <c r="BV218" s="179"/>
      <c r="BW218" s="179"/>
      <c r="BX218" s="179"/>
      <c r="BY218" s="179"/>
      <c r="BZ218" s="179"/>
      <c r="CA218" s="179"/>
      <c r="CB218" s="179"/>
      <c r="CC218" s="179"/>
      <c r="CD218" s="179"/>
      <c r="CE218" s="179"/>
      <c r="CF218" s="179"/>
      <c r="CG218" s="179"/>
    </row>
    <row r="219" spans="1:87" s="3" customFormat="1" ht="23" customHeight="1" thickBot="1">
      <c r="A219" s="1"/>
      <c r="B219" s="11" t="s">
        <v>14</v>
      </c>
      <c r="C219" s="11"/>
      <c r="D219" s="23"/>
      <c r="E219" s="23"/>
      <c r="F219" s="23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</row>
    <row r="220" spans="1:87" s="3" customFormat="1" ht="23" customHeight="1">
      <c r="A220" s="74"/>
      <c r="B220" s="74" t="s">
        <v>116</v>
      </c>
      <c r="C220" s="113"/>
      <c r="D220" s="113"/>
      <c r="E220" s="113"/>
      <c r="F220" s="113"/>
      <c r="G220" s="197"/>
      <c r="H220" s="68"/>
      <c r="I220" s="197"/>
      <c r="J220" s="68"/>
      <c r="K220" s="197"/>
      <c r="L220" s="68"/>
      <c r="M220" s="74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0"/>
      <c r="AU220" s="110"/>
      <c r="AV220" s="110"/>
      <c r="AW220" s="110"/>
      <c r="AX220" s="110"/>
      <c r="AY220" s="110"/>
      <c r="AZ220" s="110"/>
      <c r="BA220" s="110"/>
      <c r="BB220" s="110"/>
      <c r="BC220" s="110"/>
      <c r="BD220" s="110"/>
      <c r="BE220" s="110"/>
      <c r="BF220" s="110"/>
      <c r="BG220" s="110"/>
      <c r="BH220" s="110"/>
      <c r="BI220" s="110"/>
      <c r="BJ220" s="110"/>
      <c r="BK220" s="110"/>
      <c r="BL220" s="110"/>
      <c r="BM220" s="110"/>
      <c r="BN220" s="110"/>
      <c r="BO220" s="110"/>
      <c r="BP220" s="110"/>
      <c r="BQ220" s="110"/>
      <c r="BR220" s="110"/>
      <c r="BS220" s="110"/>
      <c r="BT220" s="110"/>
      <c r="BU220" s="110"/>
      <c r="BV220" s="110"/>
      <c r="BW220" s="110"/>
      <c r="BX220" s="110"/>
      <c r="BY220" s="110"/>
      <c r="BZ220" s="110"/>
      <c r="CA220" s="110"/>
      <c r="CB220" s="110"/>
      <c r="CC220" s="110"/>
      <c r="CD220" s="110"/>
      <c r="CE220" s="110"/>
      <c r="CF220" s="110"/>
      <c r="CG220" s="110"/>
    </row>
    <row r="221" spans="1:87" s="3" customFormat="1" ht="23" hidden="1" customHeight="1" outlineLevel="1">
      <c r="A221" s="74"/>
      <c r="B221" s="74" t="s">
        <v>0</v>
      </c>
      <c r="C221" s="113"/>
      <c r="D221" s="113"/>
      <c r="E221" s="113"/>
      <c r="F221" s="113"/>
      <c r="G221" s="197"/>
      <c r="H221" s="68"/>
      <c r="I221" s="197"/>
      <c r="J221" s="68"/>
      <c r="K221" s="197"/>
      <c r="L221" s="68"/>
      <c r="M221" s="74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110"/>
      <c r="AQ221" s="110"/>
      <c r="AR221" s="110"/>
      <c r="AS221" s="110"/>
      <c r="AT221" s="110"/>
      <c r="AU221" s="110"/>
      <c r="AV221" s="110"/>
      <c r="AW221" s="110"/>
      <c r="AX221" s="110"/>
      <c r="AY221" s="110"/>
      <c r="AZ221" s="110"/>
      <c r="BA221" s="110"/>
      <c r="BB221" s="110"/>
      <c r="BC221" s="110"/>
      <c r="BD221" s="110"/>
      <c r="BE221" s="110"/>
      <c r="BF221" s="110"/>
      <c r="BG221" s="110"/>
      <c r="BH221" s="110"/>
      <c r="BI221" s="110"/>
      <c r="BJ221" s="110"/>
      <c r="BK221" s="110"/>
      <c r="BL221" s="110"/>
      <c r="BM221" s="110"/>
      <c r="BN221" s="110"/>
      <c r="BO221" s="110"/>
      <c r="BP221" s="110"/>
      <c r="BQ221" s="110"/>
      <c r="BR221" s="110"/>
      <c r="BS221" s="110"/>
      <c r="BT221" s="110"/>
      <c r="BU221" s="110"/>
      <c r="BV221" s="110"/>
      <c r="BW221" s="110"/>
      <c r="BX221" s="110"/>
      <c r="BY221" s="110"/>
      <c r="BZ221" s="110"/>
      <c r="CA221" s="110"/>
      <c r="CB221" s="110"/>
      <c r="CC221" s="110"/>
      <c r="CD221" s="110"/>
      <c r="CE221" s="110"/>
      <c r="CF221" s="110"/>
      <c r="CG221" s="110"/>
    </row>
    <row r="222" spans="1:87" s="3" customFormat="1" ht="23" customHeight="1" collapsed="1">
      <c r="A222" s="6"/>
      <c r="B222" s="4"/>
      <c r="C222" s="27"/>
      <c r="D222" s="27"/>
      <c r="E222" s="27"/>
      <c r="F222" s="27"/>
      <c r="G222" s="177"/>
      <c r="H222" s="177"/>
      <c r="I222" s="177"/>
      <c r="J222" s="177"/>
      <c r="K222" s="177"/>
      <c r="L222" s="177"/>
      <c r="M222" s="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79"/>
      <c r="Y222" s="179"/>
      <c r="Z222" s="179"/>
      <c r="AA222" s="179"/>
      <c r="AB222" s="179"/>
      <c r="AC222" s="179"/>
      <c r="AD222" s="179"/>
      <c r="AE222" s="179"/>
      <c r="AF222" s="179"/>
      <c r="AG222" s="179"/>
      <c r="AH222" s="179"/>
      <c r="AI222" s="179"/>
      <c r="AJ222" s="179"/>
      <c r="AK222" s="179"/>
      <c r="AL222" s="179"/>
      <c r="AM222" s="179"/>
      <c r="AN222" s="179"/>
      <c r="AO222" s="179"/>
      <c r="AP222" s="179"/>
      <c r="AQ222" s="179"/>
      <c r="AR222" s="179"/>
      <c r="AS222" s="179"/>
      <c r="AT222" s="179"/>
      <c r="AU222" s="179"/>
      <c r="AV222" s="179"/>
      <c r="AW222" s="179"/>
      <c r="AX222" s="179"/>
      <c r="AY222" s="179"/>
      <c r="AZ222" s="179"/>
      <c r="BA222" s="179"/>
      <c r="BB222" s="179"/>
      <c r="BC222" s="179"/>
      <c r="BD222" s="179"/>
      <c r="BE222" s="179"/>
      <c r="BF222" s="179"/>
      <c r="BG222" s="179"/>
      <c r="BH222" s="179"/>
      <c r="BI222" s="179"/>
      <c r="BJ222" s="179"/>
      <c r="BK222" s="179"/>
      <c r="BL222" s="179"/>
      <c r="BM222" s="179"/>
      <c r="BN222" s="179"/>
      <c r="BO222" s="179"/>
      <c r="BP222" s="179"/>
      <c r="BQ222" s="179"/>
      <c r="BR222" s="179"/>
      <c r="BS222" s="179"/>
      <c r="BT222" s="179"/>
      <c r="BU222" s="179"/>
      <c r="BV222" s="179"/>
      <c r="BW222" s="179"/>
      <c r="BX222" s="179"/>
      <c r="BY222" s="179"/>
      <c r="BZ222" s="179"/>
      <c r="CA222" s="179"/>
      <c r="CB222" s="179"/>
      <c r="CC222" s="179"/>
      <c r="CD222" s="179"/>
      <c r="CE222" s="179"/>
      <c r="CF222" s="179"/>
      <c r="CG222" s="179"/>
    </row>
    <row r="223" spans="1:87" s="3" customFormat="1" ht="25" customHeight="1">
      <c r="A223" s="74"/>
      <c r="B223" s="245" t="str">
        <f>B220</f>
        <v>Abandon de compte courant</v>
      </c>
      <c r="C223" s="506"/>
      <c r="D223" s="422">
        <v>0</v>
      </c>
      <c r="E223" s="422">
        <v>133547</v>
      </c>
      <c r="F223" s="196">
        <v>0</v>
      </c>
      <c r="G223" s="198">
        <f t="shared" ref="G223:H225" si="284">N223+P223+R223+T223+V223+X223+Z223+AB223+AD223+AF223+AH223+AJ223</f>
        <v>0</v>
      </c>
      <c r="H223" s="249">
        <f t="shared" si="284"/>
        <v>0</v>
      </c>
      <c r="I223" s="198">
        <f t="shared" ref="I223:J225" si="285">AL223+AN223+AP223+AR223+AT223+AV223+AX223+AZ223+BB223+BD223+BF223+BH223</f>
        <v>0</v>
      </c>
      <c r="J223" s="196">
        <f t="shared" si="285"/>
        <v>0</v>
      </c>
      <c r="K223" s="198">
        <f t="shared" ref="K223:L225" si="286">BJ223+BL223+BN223+BP223+BR223+BT223+BV223+BX223+BZ223+CB223+CD223+CF223</f>
        <v>0</v>
      </c>
      <c r="L223" s="196">
        <f t="shared" si="286"/>
        <v>0</v>
      </c>
      <c r="M223" s="68"/>
      <c r="N223" s="198">
        <v>0</v>
      </c>
      <c r="O223" s="196"/>
      <c r="P223" s="198">
        <f>$G220/12</f>
        <v>0</v>
      </c>
      <c r="Q223" s="196"/>
      <c r="R223" s="198">
        <f>$G220/12</f>
        <v>0</v>
      </c>
      <c r="S223" s="196"/>
      <c r="T223" s="198">
        <f>$G220/12</f>
        <v>0</v>
      </c>
      <c r="U223" s="196"/>
      <c r="V223" s="198">
        <f>$G220/12</f>
        <v>0</v>
      </c>
      <c r="W223" s="196"/>
      <c r="X223" s="198">
        <f>$G220/12</f>
        <v>0</v>
      </c>
      <c r="Y223" s="196"/>
      <c r="Z223" s="198">
        <f>$G220/12</f>
        <v>0</v>
      </c>
      <c r="AA223" s="196"/>
      <c r="AB223" s="198">
        <f>$G220/12</f>
        <v>0</v>
      </c>
      <c r="AC223" s="196"/>
      <c r="AD223" s="198">
        <f>$G220/12</f>
        <v>0</v>
      </c>
      <c r="AE223" s="196"/>
      <c r="AF223" s="198">
        <f>$G220/12</f>
        <v>0</v>
      </c>
      <c r="AG223" s="196"/>
      <c r="AH223" s="198">
        <f>$G220/12</f>
        <v>0</v>
      </c>
      <c r="AI223" s="196"/>
      <c r="AJ223" s="198">
        <f>$G220/12</f>
        <v>0</v>
      </c>
      <c r="AK223" s="196"/>
      <c r="AL223" s="198">
        <f>$I220/12</f>
        <v>0</v>
      </c>
      <c r="AM223" s="196"/>
      <c r="AN223" s="198">
        <f>$I220/12</f>
        <v>0</v>
      </c>
      <c r="AO223" s="196"/>
      <c r="AP223" s="198">
        <f>$I220/12</f>
        <v>0</v>
      </c>
      <c r="AQ223" s="196"/>
      <c r="AR223" s="198">
        <f>$I220/12</f>
        <v>0</v>
      </c>
      <c r="AS223" s="196"/>
      <c r="AT223" s="198">
        <f>$I220/12</f>
        <v>0</v>
      </c>
      <c r="AU223" s="196"/>
      <c r="AV223" s="198">
        <f>$I220/12</f>
        <v>0</v>
      </c>
      <c r="AW223" s="196"/>
      <c r="AX223" s="198">
        <f>$I220/12</f>
        <v>0</v>
      </c>
      <c r="AY223" s="196"/>
      <c r="AZ223" s="198">
        <f>$I220/12</f>
        <v>0</v>
      </c>
      <c r="BA223" s="196"/>
      <c r="BB223" s="198">
        <f>$I220/12</f>
        <v>0</v>
      </c>
      <c r="BC223" s="196"/>
      <c r="BD223" s="198">
        <f>$I220/12</f>
        <v>0</v>
      </c>
      <c r="BE223" s="196"/>
      <c r="BF223" s="198">
        <f>$I220/12</f>
        <v>0</v>
      </c>
      <c r="BG223" s="196"/>
      <c r="BH223" s="198">
        <f>$I220/12</f>
        <v>0</v>
      </c>
      <c r="BI223" s="196"/>
      <c r="BJ223" s="198">
        <f>$K220/12</f>
        <v>0</v>
      </c>
      <c r="BK223" s="196"/>
      <c r="BL223" s="198">
        <f>$K220/12</f>
        <v>0</v>
      </c>
      <c r="BM223" s="196"/>
      <c r="BN223" s="198">
        <f>$K220/12</f>
        <v>0</v>
      </c>
      <c r="BO223" s="196"/>
      <c r="BP223" s="198">
        <f>$K220/12</f>
        <v>0</v>
      </c>
      <c r="BQ223" s="196"/>
      <c r="BR223" s="198">
        <f>$K220/12</f>
        <v>0</v>
      </c>
      <c r="BS223" s="196"/>
      <c r="BT223" s="198">
        <f>$K220/12</f>
        <v>0</v>
      </c>
      <c r="BU223" s="196"/>
      <c r="BV223" s="198">
        <f>$K220/12</f>
        <v>0</v>
      </c>
      <c r="BW223" s="196"/>
      <c r="BX223" s="198">
        <f>$K220/12</f>
        <v>0</v>
      </c>
      <c r="BY223" s="196"/>
      <c r="BZ223" s="198">
        <f>$K220/12</f>
        <v>0</v>
      </c>
      <c r="CA223" s="196"/>
      <c r="CB223" s="198">
        <f>$K220/12</f>
        <v>0</v>
      </c>
      <c r="CC223" s="196"/>
      <c r="CD223" s="198">
        <f>$K220/12</f>
        <v>0</v>
      </c>
      <c r="CE223" s="196"/>
      <c r="CF223" s="198">
        <f>$K220/12</f>
        <v>0</v>
      </c>
      <c r="CG223" s="196"/>
      <c r="CH223" s="74"/>
      <c r="CI223" s="74"/>
    </row>
    <row r="224" spans="1:87" s="3" customFormat="1" ht="25" hidden="1" customHeight="1" outlineLevel="1">
      <c r="A224" s="74"/>
      <c r="B224" s="124" t="str">
        <f>B221</f>
        <v>-</v>
      </c>
      <c r="C224" s="124"/>
      <c r="D224" s="137"/>
      <c r="E224" s="137"/>
      <c r="F224" s="138"/>
      <c r="G224" s="121">
        <f t="shared" si="284"/>
        <v>0</v>
      </c>
      <c r="H224" s="28">
        <f t="shared" si="284"/>
        <v>0</v>
      </c>
      <c r="I224" s="121">
        <f t="shared" si="285"/>
        <v>0</v>
      </c>
      <c r="J224" s="50">
        <f t="shared" si="285"/>
        <v>0</v>
      </c>
      <c r="K224" s="121">
        <f t="shared" si="286"/>
        <v>0</v>
      </c>
      <c r="L224" s="50">
        <f t="shared" si="286"/>
        <v>0</v>
      </c>
      <c r="M224" s="68"/>
      <c r="N224" s="121">
        <v>0</v>
      </c>
      <c r="O224" s="50"/>
      <c r="P224" s="121">
        <v>0</v>
      </c>
      <c r="Q224" s="50"/>
      <c r="R224" s="121">
        <v>0</v>
      </c>
      <c r="S224" s="50"/>
      <c r="T224" s="121">
        <v>0</v>
      </c>
      <c r="U224" s="50"/>
      <c r="V224" s="121">
        <v>0</v>
      </c>
      <c r="W224" s="50"/>
      <c r="X224" s="121">
        <v>0</v>
      </c>
      <c r="Y224" s="50"/>
      <c r="Z224" s="121">
        <v>0</v>
      </c>
      <c r="AA224" s="50"/>
      <c r="AB224" s="121">
        <v>0</v>
      </c>
      <c r="AC224" s="50"/>
      <c r="AD224" s="121">
        <v>0</v>
      </c>
      <c r="AE224" s="50"/>
      <c r="AF224" s="121">
        <v>0</v>
      </c>
      <c r="AG224" s="50"/>
      <c r="AH224" s="121">
        <v>0</v>
      </c>
      <c r="AI224" s="50"/>
      <c r="AJ224" s="121">
        <v>0</v>
      </c>
      <c r="AK224" s="50"/>
      <c r="AL224" s="121">
        <v>0</v>
      </c>
      <c r="AM224" s="50"/>
      <c r="AN224" s="121">
        <v>0</v>
      </c>
      <c r="AO224" s="50"/>
      <c r="AP224" s="121">
        <v>0</v>
      </c>
      <c r="AQ224" s="50"/>
      <c r="AR224" s="121">
        <v>0</v>
      </c>
      <c r="AS224" s="50"/>
      <c r="AT224" s="121">
        <v>0</v>
      </c>
      <c r="AU224" s="50"/>
      <c r="AV224" s="121">
        <v>0</v>
      </c>
      <c r="AW224" s="50"/>
      <c r="AX224" s="121">
        <v>0</v>
      </c>
      <c r="AY224" s="50"/>
      <c r="AZ224" s="121">
        <v>0</v>
      </c>
      <c r="BA224" s="50"/>
      <c r="BB224" s="121">
        <v>0</v>
      </c>
      <c r="BC224" s="50"/>
      <c r="BD224" s="121">
        <v>0</v>
      </c>
      <c r="BE224" s="50"/>
      <c r="BF224" s="121">
        <v>0</v>
      </c>
      <c r="BG224" s="50"/>
      <c r="BH224" s="121">
        <v>0</v>
      </c>
      <c r="BI224" s="50"/>
      <c r="BJ224" s="121">
        <v>0</v>
      </c>
      <c r="BK224" s="50"/>
      <c r="BL224" s="121">
        <v>0</v>
      </c>
      <c r="BM224" s="50"/>
      <c r="BN224" s="121">
        <v>0</v>
      </c>
      <c r="BO224" s="50"/>
      <c r="BP224" s="121">
        <v>0</v>
      </c>
      <c r="BQ224" s="50"/>
      <c r="BR224" s="121">
        <v>0</v>
      </c>
      <c r="BS224" s="50"/>
      <c r="BT224" s="121">
        <v>0</v>
      </c>
      <c r="BU224" s="50"/>
      <c r="BV224" s="121">
        <v>0</v>
      </c>
      <c r="BW224" s="50"/>
      <c r="BX224" s="121">
        <v>0</v>
      </c>
      <c r="BY224" s="50"/>
      <c r="BZ224" s="121">
        <v>0</v>
      </c>
      <c r="CA224" s="50"/>
      <c r="CB224" s="121">
        <v>0</v>
      </c>
      <c r="CC224" s="50"/>
      <c r="CD224" s="121">
        <v>0</v>
      </c>
      <c r="CE224" s="50"/>
      <c r="CF224" s="121">
        <v>0</v>
      </c>
      <c r="CG224" s="50"/>
      <c r="CH224" s="74"/>
      <c r="CI224" s="74"/>
    </row>
    <row r="225" spans="1:87" s="3" customFormat="1" ht="23" customHeight="1" collapsed="1">
      <c r="A225" s="74"/>
      <c r="B225" s="235" t="s">
        <v>30</v>
      </c>
      <c r="C225" s="234"/>
      <c r="D225" s="208">
        <f>SUM(D223:D224)</f>
        <v>0</v>
      </c>
      <c r="E225" s="180">
        <f>SUM(E223:E224)</f>
        <v>133547</v>
      </c>
      <c r="F225" s="208">
        <f>SUM(F223:F224)</f>
        <v>0</v>
      </c>
      <c r="G225" s="202">
        <f t="shared" si="284"/>
        <v>0</v>
      </c>
      <c r="H225" s="203">
        <f t="shared" si="284"/>
        <v>0</v>
      </c>
      <c r="I225" s="202">
        <f t="shared" si="285"/>
        <v>0</v>
      </c>
      <c r="J225" s="203">
        <f t="shared" si="285"/>
        <v>0</v>
      </c>
      <c r="K225" s="202">
        <f t="shared" si="286"/>
        <v>0</v>
      </c>
      <c r="L225" s="203">
        <f t="shared" si="286"/>
        <v>0</v>
      </c>
      <c r="M225" s="117"/>
      <c r="N225" s="200">
        <f t="shared" ref="N225:AS225" si="287">SUM(N223:N224)</f>
        <v>0</v>
      </c>
      <c r="O225" s="201">
        <f t="shared" si="287"/>
        <v>0</v>
      </c>
      <c r="P225" s="200">
        <f t="shared" si="287"/>
        <v>0</v>
      </c>
      <c r="Q225" s="201">
        <f t="shared" si="287"/>
        <v>0</v>
      </c>
      <c r="R225" s="200">
        <f>SUM(R223:R224)</f>
        <v>0</v>
      </c>
      <c r="S225" s="201">
        <f t="shared" si="287"/>
        <v>0</v>
      </c>
      <c r="T225" s="200">
        <f t="shared" si="287"/>
        <v>0</v>
      </c>
      <c r="U225" s="201">
        <f t="shared" si="287"/>
        <v>0</v>
      </c>
      <c r="V225" s="200">
        <f t="shared" si="287"/>
        <v>0</v>
      </c>
      <c r="W225" s="201">
        <f t="shared" si="287"/>
        <v>0</v>
      </c>
      <c r="X225" s="200">
        <f t="shared" si="287"/>
        <v>0</v>
      </c>
      <c r="Y225" s="201">
        <f t="shared" si="287"/>
        <v>0</v>
      </c>
      <c r="Z225" s="200">
        <f t="shared" si="287"/>
        <v>0</v>
      </c>
      <c r="AA225" s="201">
        <f t="shared" si="287"/>
        <v>0</v>
      </c>
      <c r="AB225" s="200">
        <f t="shared" si="287"/>
        <v>0</v>
      </c>
      <c r="AC225" s="201">
        <f t="shared" si="287"/>
        <v>0</v>
      </c>
      <c r="AD225" s="200">
        <f t="shared" si="287"/>
        <v>0</v>
      </c>
      <c r="AE225" s="201">
        <f t="shared" si="287"/>
        <v>0</v>
      </c>
      <c r="AF225" s="200">
        <f t="shared" si="287"/>
        <v>0</v>
      </c>
      <c r="AG225" s="201">
        <f t="shared" si="287"/>
        <v>0</v>
      </c>
      <c r="AH225" s="200">
        <f t="shared" si="287"/>
        <v>0</v>
      </c>
      <c r="AI225" s="201">
        <f t="shared" si="287"/>
        <v>0</v>
      </c>
      <c r="AJ225" s="200">
        <f t="shared" si="287"/>
        <v>0</v>
      </c>
      <c r="AK225" s="201">
        <f t="shared" si="287"/>
        <v>0</v>
      </c>
      <c r="AL225" s="200">
        <f t="shared" si="287"/>
        <v>0</v>
      </c>
      <c r="AM225" s="201">
        <f t="shared" si="287"/>
        <v>0</v>
      </c>
      <c r="AN225" s="200">
        <f t="shared" si="287"/>
        <v>0</v>
      </c>
      <c r="AO225" s="201">
        <f t="shared" si="287"/>
        <v>0</v>
      </c>
      <c r="AP225" s="200">
        <f t="shared" si="287"/>
        <v>0</v>
      </c>
      <c r="AQ225" s="201">
        <f t="shared" si="287"/>
        <v>0</v>
      </c>
      <c r="AR225" s="200">
        <f t="shared" si="287"/>
        <v>0</v>
      </c>
      <c r="AS225" s="201">
        <f t="shared" si="287"/>
        <v>0</v>
      </c>
      <c r="AT225" s="200">
        <f t="shared" ref="AT225:BY225" si="288">SUM(AT223:AT224)</f>
        <v>0</v>
      </c>
      <c r="AU225" s="201">
        <f t="shared" si="288"/>
        <v>0</v>
      </c>
      <c r="AV225" s="200">
        <f t="shared" si="288"/>
        <v>0</v>
      </c>
      <c r="AW225" s="201">
        <f t="shared" si="288"/>
        <v>0</v>
      </c>
      <c r="AX225" s="200">
        <f t="shared" si="288"/>
        <v>0</v>
      </c>
      <c r="AY225" s="201">
        <f t="shared" si="288"/>
        <v>0</v>
      </c>
      <c r="AZ225" s="200">
        <f t="shared" si="288"/>
        <v>0</v>
      </c>
      <c r="BA225" s="201">
        <f t="shared" si="288"/>
        <v>0</v>
      </c>
      <c r="BB225" s="200">
        <f t="shared" si="288"/>
        <v>0</v>
      </c>
      <c r="BC225" s="201">
        <f t="shared" si="288"/>
        <v>0</v>
      </c>
      <c r="BD225" s="200">
        <f t="shared" si="288"/>
        <v>0</v>
      </c>
      <c r="BE225" s="201">
        <f t="shared" si="288"/>
        <v>0</v>
      </c>
      <c r="BF225" s="200">
        <f t="shared" si="288"/>
        <v>0</v>
      </c>
      <c r="BG225" s="201">
        <f t="shared" si="288"/>
        <v>0</v>
      </c>
      <c r="BH225" s="200">
        <f t="shared" si="288"/>
        <v>0</v>
      </c>
      <c r="BI225" s="201">
        <f t="shared" si="288"/>
        <v>0</v>
      </c>
      <c r="BJ225" s="200">
        <f t="shared" si="288"/>
        <v>0</v>
      </c>
      <c r="BK225" s="201">
        <f t="shared" si="288"/>
        <v>0</v>
      </c>
      <c r="BL225" s="200">
        <f t="shared" si="288"/>
        <v>0</v>
      </c>
      <c r="BM225" s="201">
        <f t="shared" si="288"/>
        <v>0</v>
      </c>
      <c r="BN225" s="200">
        <f t="shared" si="288"/>
        <v>0</v>
      </c>
      <c r="BO225" s="201">
        <f t="shared" si="288"/>
        <v>0</v>
      </c>
      <c r="BP225" s="200">
        <f t="shared" si="288"/>
        <v>0</v>
      </c>
      <c r="BQ225" s="201">
        <f t="shared" si="288"/>
        <v>0</v>
      </c>
      <c r="BR225" s="200">
        <f t="shared" si="288"/>
        <v>0</v>
      </c>
      <c r="BS225" s="201">
        <f t="shared" si="288"/>
        <v>0</v>
      </c>
      <c r="BT225" s="200">
        <f t="shared" si="288"/>
        <v>0</v>
      </c>
      <c r="BU225" s="201">
        <f t="shared" si="288"/>
        <v>0</v>
      </c>
      <c r="BV225" s="200">
        <f t="shared" si="288"/>
        <v>0</v>
      </c>
      <c r="BW225" s="201">
        <f t="shared" si="288"/>
        <v>0</v>
      </c>
      <c r="BX225" s="200">
        <f t="shared" si="288"/>
        <v>0</v>
      </c>
      <c r="BY225" s="201">
        <f t="shared" si="288"/>
        <v>0</v>
      </c>
      <c r="BZ225" s="200">
        <f t="shared" ref="BZ225:CG225" si="289">SUM(BZ223:BZ224)</f>
        <v>0</v>
      </c>
      <c r="CA225" s="201">
        <f t="shared" si="289"/>
        <v>0</v>
      </c>
      <c r="CB225" s="200">
        <f t="shared" si="289"/>
        <v>0</v>
      </c>
      <c r="CC225" s="201">
        <f t="shared" si="289"/>
        <v>0</v>
      </c>
      <c r="CD225" s="200">
        <f t="shared" si="289"/>
        <v>0</v>
      </c>
      <c r="CE225" s="201">
        <f t="shared" si="289"/>
        <v>0</v>
      </c>
      <c r="CF225" s="200">
        <f t="shared" si="289"/>
        <v>0</v>
      </c>
      <c r="CG225" s="201">
        <f t="shared" si="289"/>
        <v>0</v>
      </c>
    </row>
    <row r="226" spans="1:87" s="3" customFormat="1" ht="23" customHeight="1" collapsed="1">
      <c r="A226" s="6"/>
      <c r="B226" s="4"/>
      <c r="C226" s="27"/>
      <c r="D226" s="27"/>
      <c r="E226" s="27"/>
      <c r="F226" s="27"/>
      <c r="G226" s="177"/>
      <c r="H226" s="177"/>
      <c r="I226" s="177"/>
      <c r="J226" s="177"/>
      <c r="K226" s="177"/>
      <c r="L226" s="177"/>
      <c r="M226" s="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  <c r="X226" s="179"/>
      <c r="Y226" s="179"/>
      <c r="Z226" s="179"/>
      <c r="AA226" s="179"/>
      <c r="AB226" s="179"/>
      <c r="AC226" s="179"/>
      <c r="AD226" s="179"/>
      <c r="AE226" s="179"/>
      <c r="AF226" s="179"/>
      <c r="AG226" s="179"/>
      <c r="AH226" s="179"/>
      <c r="AI226" s="179"/>
      <c r="AJ226" s="179"/>
      <c r="AK226" s="179"/>
      <c r="AL226" s="179"/>
      <c r="AM226" s="179"/>
      <c r="AN226" s="179"/>
      <c r="AO226" s="179"/>
      <c r="AP226" s="179"/>
      <c r="AQ226" s="179"/>
      <c r="AR226" s="179"/>
      <c r="AS226" s="179"/>
      <c r="AT226" s="179"/>
      <c r="AU226" s="179"/>
      <c r="AV226" s="179"/>
      <c r="AW226" s="179"/>
      <c r="AX226" s="179"/>
      <c r="AY226" s="179"/>
      <c r="AZ226" s="179"/>
      <c r="BA226" s="179"/>
      <c r="BB226" s="179"/>
      <c r="BC226" s="179"/>
      <c r="BD226" s="179"/>
      <c r="BE226" s="179"/>
      <c r="BF226" s="179"/>
      <c r="BG226" s="179"/>
      <c r="BH226" s="179"/>
      <c r="BI226" s="179"/>
      <c r="BJ226" s="179"/>
      <c r="BK226" s="179"/>
      <c r="BL226" s="179"/>
      <c r="BM226" s="179"/>
      <c r="BN226" s="179"/>
      <c r="BO226" s="179"/>
      <c r="BP226" s="179"/>
      <c r="BQ226" s="179"/>
      <c r="BR226" s="179"/>
      <c r="BS226" s="179"/>
      <c r="BT226" s="179"/>
      <c r="BU226" s="179"/>
      <c r="BV226" s="179"/>
      <c r="BW226" s="179"/>
      <c r="BX226" s="179"/>
      <c r="BY226" s="179"/>
      <c r="BZ226" s="179"/>
      <c r="CA226" s="179"/>
      <c r="CB226" s="179"/>
      <c r="CC226" s="179"/>
      <c r="CD226" s="179"/>
      <c r="CE226" s="179"/>
      <c r="CF226" s="179"/>
      <c r="CG226" s="179"/>
    </row>
    <row r="227" spans="1:87" ht="23" customHeight="1">
      <c r="A227" s="10">
        <v>2</v>
      </c>
      <c r="B227" s="120" t="s">
        <v>6</v>
      </c>
      <c r="C227" s="191"/>
      <c r="D227" s="191"/>
      <c r="E227" s="191"/>
      <c r="F227" s="191"/>
      <c r="G227" s="177"/>
      <c r="H227" s="177"/>
      <c r="I227" s="177"/>
      <c r="J227" s="177"/>
      <c r="K227" s="192"/>
      <c r="L227" s="177"/>
      <c r="M227" s="1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179"/>
      <c r="Z227" s="179"/>
      <c r="AA227" s="179"/>
      <c r="AB227" s="179"/>
      <c r="AC227" s="179"/>
      <c r="AD227" s="179"/>
      <c r="AE227" s="179"/>
      <c r="AF227" s="179"/>
      <c r="AG227" s="179"/>
      <c r="AH227" s="179"/>
      <c r="AI227" s="179"/>
      <c r="AJ227" s="179"/>
      <c r="AK227" s="179"/>
      <c r="AL227" s="179"/>
      <c r="AM227" s="179"/>
      <c r="AN227" s="179"/>
      <c r="AO227" s="179"/>
      <c r="AP227" s="179"/>
      <c r="AQ227" s="179"/>
      <c r="AR227" s="179"/>
      <c r="AS227" s="179"/>
      <c r="AT227" s="179"/>
      <c r="AU227" s="179"/>
      <c r="AV227" s="179"/>
      <c r="AW227" s="179"/>
      <c r="AX227" s="179"/>
      <c r="AY227" s="179"/>
      <c r="AZ227" s="179"/>
      <c r="BA227" s="179"/>
      <c r="BB227" s="179"/>
      <c r="BC227" s="179"/>
      <c r="BD227" s="179"/>
      <c r="BE227" s="179"/>
      <c r="BF227" s="179"/>
      <c r="BG227" s="179"/>
      <c r="BH227" s="179"/>
      <c r="BI227" s="179"/>
      <c r="BJ227" s="179"/>
      <c r="BK227" s="179"/>
      <c r="BL227" s="179"/>
      <c r="BM227" s="179"/>
      <c r="BN227" s="179"/>
      <c r="BO227" s="179"/>
      <c r="BP227" s="179"/>
      <c r="BQ227" s="179"/>
      <c r="BR227" s="179"/>
      <c r="BS227" s="179"/>
      <c r="BT227" s="179"/>
      <c r="BU227" s="179"/>
      <c r="BV227" s="179"/>
      <c r="BW227" s="179"/>
      <c r="BX227" s="179"/>
      <c r="BY227" s="179"/>
      <c r="BZ227" s="179"/>
      <c r="CA227" s="179"/>
      <c r="CB227" s="179"/>
      <c r="CC227" s="179"/>
      <c r="CD227" s="179"/>
      <c r="CE227" s="179"/>
      <c r="CF227" s="179"/>
      <c r="CG227" s="179"/>
    </row>
    <row r="228" spans="1:87" s="3" customFormat="1" ht="23" customHeight="1" collapsed="1">
      <c r="A228" s="6"/>
      <c r="B228" s="4"/>
      <c r="C228" s="27"/>
      <c r="D228" s="27"/>
      <c r="E228" s="27"/>
      <c r="F228" s="27"/>
      <c r="G228" s="177"/>
      <c r="H228" s="177"/>
      <c r="I228" s="177"/>
      <c r="J228" s="177"/>
      <c r="K228" s="177"/>
      <c r="L228" s="177"/>
      <c r="M228" s="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  <c r="Z228" s="179"/>
      <c r="AA228" s="179"/>
      <c r="AB228" s="179"/>
      <c r="AC228" s="179"/>
      <c r="AD228" s="179"/>
      <c r="AE228" s="179"/>
      <c r="AF228" s="179"/>
      <c r="AG228" s="179"/>
      <c r="AH228" s="179"/>
      <c r="AI228" s="179"/>
      <c r="AJ228" s="179"/>
      <c r="AK228" s="179"/>
      <c r="AL228" s="179"/>
      <c r="AM228" s="179"/>
      <c r="AN228" s="179"/>
      <c r="AO228" s="179"/>
      <c r="AP228" s="179"/>
      <c r="AQ228" s="179"/>
      <c r="AR228" s="179"/>
      <c r="AS228" s="179"/>
      <c r="AT228" s="179"/>
      <c r="AU228" s="179"/>
      <c r="AV228" s="179"/>
      <c r="AW228" s="179"/>
      <c r="AX228" s="179"/>
      <c r="AY228" s="179"/>
      <c r="AZ228" s="179"/>
      <c r="BA228" s="179"/>
      <c r="BB228" s="179"/>
      <c r="BC228" s="179"/>
      <c r="BD228" s="179"/>
      <c r="BE228" s="179"/>
      <c r="BF228" s="179"/>
      <c r="BG228" s="179"/>
      <c r="BH228" s="179"/>
      <c r="BI228" s="179"/>
      <c r="BJ228" s="179"/>
      <c r="BK228" s="179"/>
      <c r="BL228" s="179"/>
      <c r="BM228" s="179"/>
      <c r="BN228" s="179"/>
      <c r="BO228" s="179"/>
      <c r="BP228" s="179"/>
      <c r="BQ228" s="179"/>
      <c r="BR228" s="179"/>
      <c r="BS228" s="179"/>
      <c r="BT228" s="179"/>
      <c r="BU228" s="179"/>
      <c r="BV228" s="179"/>
      <c r="BW228" s="179"/>
      <c r="BX228" s="179"/>
      <c r="BY228" s="179"/>
      <c r="BZ228" s="179"/>
      <c r="CA228" s="179"/>
      <c r="CB228" s="179"/>
      <c r="CC228" s="179"/>
      <c r="CD228" s="179"/>
      <c r="CE228" s="179"/>
      <c r="CF228" s="179"/>
      <c r="CG228" s="179"/>
    </row>
    <row r="229" spans="1:87" s="3" customFormat="1" ht="23" customHeight="1" thickBot="1">
      <c r="A229" s="1"/>
      <c r="B229" s="11" t="s">
        <v>14</v>
      </c>
      <c r="C229" s="11"/>
      <c r="D229" s="23"/>
      <c r="E229" s="23"/>
      <c r="F229" s="23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</row>
    <row r="230" spans="1:87" s="3" customFormat="1" ht="23" customHeight="1">
      <c r="A230" s="74"/>
      <c r="B230" s="74" t="s">
        <v>117</v>
      </c>
      <c r="C230" s="113"/>
      <c r="D230" s="113"/>
      <c r="E230" s="113"/>
      <c r="F230" s="113"/>
      <c r="G230" s="197"/>
      <c r="H230" s="68"/>
      <c r="I230" s="197"/>
      <c r="J230" s="68"/>
      <c r="K230" s="197"/>
      <c r="L230" s="68"/>
      <c r="M230" s="74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  <c r="AH230" s="110"/>
      <c r="AI230" s="110"/>
      <c r="AJ230" s="110"/>
      <c r="AK230" s="110"/>
      <c r="AL230" s="110"/>
      <c r="AM230" s="110"/>
      <c r="AN230" s="110"/>
      <c r="AO230" s="110"/>
      <c r="AP230" s="110"/>
      <c r="AQ230" s="110"/>
      <c r="AR230" s="110"/>
      <c r="AS230" s="110"/>
      <c r="AT230" s="110"/>
      <c r="AU230" s="110"/>
      <c r="AV230" s="110"/>
      <c r="AW230" s="110"/>
      <c r="AX230" s="110"/>
      <c r="AY230" s="110"/>
      <c r="AZ230" s="110"/>
      <c r="BA230" s="110"/>
      <c r="BB230" s="110"/>
      <c r="BC230" s="110"/>
      <c r="BD230" s="110"/>
      <c r="BE230" s="110"/>
      <c r="BF230" s="110"/>
      <c r="BG230" s="110"/>
      <c r="BH230" s="110"/>
      <c r="BI230" s="110"/>
      <c r="BJ230" s="110"/>
      <c r="BK230" s="110"/>
      <c r="BL230" s="110"/>
      <c r="BM230" s="110"/>
      <c r="BN230" s="110"/>
      <c r="BO230" s="110"/>
      <c r="BP230" s="110"/>
      <c r="BQ230" s="110"/>
      <c r="BR230" s="110"/>
      <c r="BS230" s="110"/>
      <c r="BT230" s="110"/>
      <c r="BU230" s="110"/>
      <c r="BV230" s="110"/>
      <c r="BW230" s="110"/>
      <c r="BX230" s="110"/>
      <c r="BY230" s="110"/>
      <c r="BZ230" s="110"/>
      <c r="CA230" s="110"/>
      <c r="CB230" s="110"/>
      <c r="CC230" s="110"/>
      <c r="CD230" s="110"/>
      <c r="CE230" s="110"/>
      <c r="CF230" s="110"/>
      <c r="CG230" s="110"/>
    </row>
    <row r="231" spans="1:87" s="3" customFormat="1" ht="23" customHeight="1">
      <c r="A231" s="74"/>
      <c r="B231" s="74" t="s">
        <v>118</v>
      </c>
      <c r="C231" s="113"/>
      <c r="D231" s="113"/>
      <c r="E231" s="113"/>
      <c r="F231" s="113"/>
      <c r="G231" s="197"/>
      <c r="H231" s="68"/>
      <c r="I231" s="197"/>
      <c r="J231" s="68"/>
      <c r="K231" s="197"/>
      <c r="L231" s="68"/>
      <c r="M231" s="74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  <c r="AH231" s="110"/>
      <c r="AI231" s="110"/>
      <c r="AJ231" s="110"/>
      <c r="AK231" s="110"/>
      <c r="AL231" s="110"/>
      <c r="AM231" s="110"/>
      <c r="AN231" s="110"/>
      <c r="AO231" s="110"/>
      <c r="AP231" s="110"/>
      <c r="AQ231" s="110"/>
      <c r="AR231" s="110"/>
      <c r="AS231" s="110"/>
      <c r="AT231" s="110"/>
      <c r="AU231" s="110"/>
      <c r="AV231" s="110"/>
      <c r="AW231" s="110"/>
      <c r="AX231" s="110"/>
      <c r="AY231" s="110"/>
      <c r="AZ231" s="110"/>
      <c r="BA231" s="110"/>
      <c r="BB231" s="110"/>
      <c r="BC231" s="110"/>
      <c r="BD231" s="110"/>
      <c r="BE231" s="110"/>
      <c r="BF231" s="110"/>
      <c r="BG231" s="110"/>
      <c r="BH231" s="110"/>
      <c r="BI231" s="110"/>
      <c r="BJ231" s="110"/>
      <c r="BK231" s="110"/>
      <c r="BL231" s="110"/>
      <c r="BM231" s="110"/>
      <c r="BN231" s="110"/>
      <c r="BO231" s="110"/>
      <c r="BP231" s="110"/>
      <c r="BQ231" s="110"/>
      <c r="BR231" s="110"/>
      <c r="BS231" s="110"/>
      <c r="BT231" s="110"/>
      <c r="BU231" s="110"/>
      <c r="BV231" s="110"/>
      <c r="BW231" s="110"/>
      <c r="BX231" s="110"/>
      <c r="BY231" s="110"/>
      <c r="BZ231" s="110"/>
      <c r="CA231" s="110"/>
      <c r="CB231" s="110"/>
      <c r="CC231" s="110"/>
      <c r="CD231" s="110"/>
      <c r="CE231" s="110"/>
      <c r="CF231" s="110"/>
      <c r="CG231" s="110"/>
    </row>
    <row r="232" spans="1:87" s="3" customFormat="1" ht="23" customHeight="1" collapsed="1">
      <c r="A232" s="6"/>
      <c r="B232" s="4"/>
      <c r="C232" s="27"/>
      <c r="D232" s="27"/>
      <c r="E232" s="27"/>
      <c r="F232" s="27"/>
      <c r="G232" s="177"/>
      <c r="H232" s="177"/>
      <c r="I232" s="177"/>
      <c r="J232" s="177"/>
      <c r="K232" s="177"/>
      <c r="L232" s="177"/>
      <c r="M232" s="9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  <c r="X232" s="179"/>
      <c r="Y232" s="179"/>
      <c r="Z232" s="179"/>
      <c r="AA232" s="179"/>
      <c r="AB232" s="179"/>
      <c r="AC232" s="179"/>
      <c r="AD232" s="179"/>
      <c r="AE232" s="179"/>
      <c r="AF232" s="179"/>
      <c r="AG232" s="179"/>
      <c r="AH232" s="179"/>
      <c r="AI232" s="179"/>
      <c r="AJ232" s="179"/>
      <c r="AK232" s="179"/>
      <c r="AL232" s="179"/>
      <c r="AM232" s="179"/>
      <c r="AN232" s="179"/>
      <c r="AO232" s="179"/>
      <c r="AP232" s="179"/>
      <c r="AQ232" s="179"/>
      <c r="AR232" s="179"/>
      <c r="AS232" s="179"/>
      <c r="AT232" s="179"/>
      <c r="AU232" s="179"/>
      <c r="AV232" s="179"/>
      <c r="AW232" s="179"/>
      <c r="AX232" s="179"/>
      <c r="AY232" s="179"/>
      <c r="AZ232" s="179"/>
      <c r="BA232" s="179"/>
      <c r="BB232" s="179"/>
      <c r="BC232" s="179"/>
      <c r="BD232" s="179"/>
      <c r="BE232" s="179"/>
      <c r="BF232" s="179"/>
      <c r="BG232" s="179"/>
      <c r="BH232" s="179"/>
      <c r="BI232" s="179"/>
      <c r="BJ232" s="179"/>
      <c r="BK232" s="179"/>
      <c r="BL232" s="179"/>
      <c r="BM232" s="179"/>
      <c r="BN232" s="179"/>
      <c r="BO232" s="179"/>
      <c r="BP232" s="179"/>
      <c r="BQ232" s="179"/>
      <c r="BR232" s="179"/>
      <c r="BS232" s="179"/>
      <c r="BT232" s="179"/>
      <c r="BU232" s="179"/>
      <c r="BV232" s="179"/>
      <c r="BW232" s="179"/>
      <c r="BX232" s="179"/>
      <c r="BY232" s="179"/>
      <c r="BZ232" s="179"/>
      <c r="CA232" s="179"/>
      <c r="CB232" s="179"/>
      <c r="CC232" s="179"/>
      <c r="CD232" s="179"/>
      <c r="CE232" s="179"/>
      <c r="CF232" s="179"/>
      <c r="CG232" s="179"/>
    </row>
    <row r="233" spans="1:87" s="3" customFormat="1" ht="25" customHeight="1">
      <c r="A233" s="74"/>
      <c r="B233" s="507" t="str">
        <f>B230</f>
        <v>Pénalités</v>
      </c>
      <c r="C233" s="508"/>
      <c r="D233" s="502">
        <v>0</v>
      </c>
      <c r="E233" s="502">
        <v>113</v>
      </c>
      <c r="F233" s="503">
        <v>0</v>
      </c>
      <c r="G233" s="404">
        <f t="shared" ref="G233:H235" si="290">N233+P233+R233+T233+V233+X233+Z233+AB233+AD233+AF233+AH233+AJ233</f>
        <v>0</v>
      </c>
      <c r="H233" s="504">
        <f t="shared" si="290"/>
        <v>0</v>
      </c>
      <c r="I233" s="404">
        <f t="shared" ref="I233:J235" si="291">AL233+AN233+AP233+AR233+AT233+AV233+AX233+AZ233+BB233+BD233+BF233+BH233</f>
        <v>0</v>
      </c>
      <c r="J233" s="503">
        <f t="shared" si="291"/>
        <v>0</v>
      </c>
      <c r="K233" s="404">
        <f t="shared" ref="K233:L235" si="292">BJ233+BL233+BN233+BP233+BR233+BT233+BV233+BX233+BZ233+CB233+CD233+CF233</f>
        <v>0</v>
      </c>
      <c r="L233" s="503">
        <f t="shared" si="292"/>
        <v>0</v>
      </c>
      <c r="M233" s="68"/>
      <c r="N233" s="404">
        <f>$G230/12</f>
        <v>0</v>
      </c>
      <c r="O233" s="503"/>
      <c r="P233" s="404">
        <f>$G230/12</f>
        <v>0</v>
      </c>
      <c r="Q233" s="503"/>
      <c r="R233" s="404">
        <f>$G230/12</f>
        <v>0</v>
      </c>
      <c r="S233" s="503"/>
      <c r="T233" s="404">
        <f>$G230/12</f>
        <v>0</v>
      </c>
      <c r="U233" s="503"/>
      <c r="V233" s="404">
        <f>$G230/12</f>
        <v>0</v>
      </c>
      <c r="W233" s="503"/>
      <c r="X233" s="404">
        <f>$G230/12</f>
        <v>0</v>
      </c>
      <c r="Y233" s="503"/>
      <c r="Z233" s="404">
        <f>$G230/12</f>
        <v>0</v>
      </c>
      <c r="AA233" s="503"/>
      <c r="AB233" s="404">
        <f>$G230/12</f>
        <v>0</v>
      </c>
      <c r="AC233" s="503"/>
      <c r="AD233" s="404">
        <f>$G230/12</f>
        <v>0</v>
      </c>
      <c r="AE233" s="503"/>
      <c r="AF233" s="404">
        <f>$G230/12</f>
        <v>0</v>
      </c>
      <c r="AG233" s="503"/>
      <c r="AH233" s="404">
        <f>$G230/12</f>
        <v>0</v>
      </c>
      <c r="AI233" s="503"/>
      <c r="AJ233" s="404">
        <f>$G230/12</f>
        <v>0</v>
      </c>
      <c r="AK233" s="503"/>
      <c r="AL233" s="404">
        <f>$I230/12</f>
        <v>0</v>
      </c>
      <c r="AM233" s="503"/>
      <c r="AN233" s="404">
        <f>$I230/12</f>
        <v>0</v>
      </c>
      <c r="AO233" s="503"/>
      <c r="AP233" s="404">
        <f>$I230/12</f>
        <v>0</v>
      </c>
      <c r="AQ233" s="503"/>
      <c r="AR233" s="404">
        <f>$I230/12</f>
        <v>0</v>
      </c>
      <c r="AS233" s="503"/>
      <c r="AT233" s="404">
        <f>$I230/12</f>
        <v>0</v>
      </c>
      <c r="AU233" s="503"/>
      <c r="AV233" s="404">
        <f>$I230/12</f>
        <v>0</v>
      </c>
      <c r="AW233" s="503"/>
      <c r="AX233" s="404">
        <f>$I230/12</f>
        <v>0</v>
      </c>
      <c r="AY233" s="503"/>
      <c r="AZ233" s="404">
        <f>$I230/12</f>
        <v>0</v>
      </c>
      <c r="BA233" s="503"/>
      <c r="BB233" s="404">
        <f>$I230/12</f>
        <v>0</v>
      </c>
      <c r="BC233" s="503"/>
      <c r="BD233" s="404">
        <f>$I230/12</f>
        <v>0</v>
      </c>
      <c r="BE233" s="503"/>
      <c r="BF233" s="404">
        <f>$I230/12</f>
        <v>0</v>
      </c>
      <c r="BG233" s="503"/>
      <c r="BH233" s="404">
        <f>$I230/12</f>
        <v>0</v>
      </c>
      <c r="BI233" s="503"/>
      <c r="BJ233" s="404">
        <f>$K230/12</f>
        <v>0</v>
      </c>
      <c r="BK233" s="503"/>
      <c r="BL233" s="404">
        <f>$K230/12</f>
        <v>0</v>
      </c>
      <c r="BM233" s="503"/>
      <c r="BN233" s="404">
        <f>$K230/12</f>
        <v>0</v>
      </c>
      <c r="BO233" s="503"/>
      <c r="BP233" s="404">
        <f>$K230/12</f>
        <v>0</v>
      </c>
      <c r="BQ233" s="503"/>
      <c r="BR233" s="404">
        <f>$K230/12</f>
        <v>0</v>
      </c>
      <c r="BS233" s="503"/>
      <c r="BT233" s="404">
        <f>$K230/12</f>
        <v>0</v>
      </c>
      <c r="BU233" s="503"/>
      <c r="BV233" s="404">
        <f>$K230/12</f>
        <v>0</v>
      </c>
      <c r="BW233" s="503"/>
      <c r="BX233" s="404">
        <f>$K230/12</f>
        <v>0</v>
      </c>
      <c r="BY233" s="503"/>
      <c r="BZ233" s="404">
        <f>$K230/12</f>
        <v>0</v>
      </c>
      <c r="CA233" s="503"/>
      <c r="CB233" s="404">
        <f>$K230/12</f>
        <v>0</v>
      </c>
      <c r="CC233" s="503"/>
      <c r="CD233" s="404">
        <f>$K230/12</f>
        <v>0</v>
      </c>
      <c r="CE233" s="503"/>
      <c r="CF233" s="404">
        <f>$K230/12</f>
        <v>0</v>
      </c>
      <c r="CG233" s="503"/>
      <c r="CH233" s="74"/>
      <c r="CI233" s="74"/>
    </row>
    <row r="234" spans="1:87" s="3" customFormat="1" ht="25" customHeight="1">
      <c r="A234" s="74"/>
      <c r="B234" s="509" t="str">
        <f>B231</f>
        <v xml:space="preserve">Charges exceptionnelles sur opérations en capital </v>
      </c>
      <c r="C234" s="510"/>
      <c r="D234" s="195">
        <v>0</v>
      </c>
      <c r="E234" s="195">
        <v>0</v>
      </c>
      <c r="F234" s="187">
        <v>916</v>
      </c>
      <c r="G234" s="186">
        <f t="shared" si="290"/>
        <v>0</v>
      </c>
      <c r="H234" s="505">
        <f t="shared" si="290"/>
        <v>0</v>
      </c>
      <c r="I234" s="186">
        <f t="shared" si="291"/>
        <v>0</v>
      </c>
      <c r="J234" s="187">
        <f t="shared" si="291"/>
        <v>0</v>
      </c>
      <c r="K234" s="186">
        <f t="shared" si="292"/>
        <v>0</v>
      </c>
      <c r="L234" s="187">
        <f t="shared" si="292"/>
        <v>0</v>
      </c>
      <c r="M234" s="68"/>
      <c r="N234" s="186">
        <v>0</v>
      </c>
      <c r="O234" s="187"/>
      <c r="P234" s="186">
        <v>0</v>
      </c>
      <c r="Q234" s="187"/>
      <c r="R234" s="186">
        <v>0</v>
      </c>
      <c r="S234" s="187"/>
      <c r="T234" s="186">
        <v>0</v>
      </c>
      <c r="U234" s="187"/>
      <c r="V234" s="186">
        <v>0</v>
      </c>
      <c r="W234" s="187"/>
      <c r="X234" s="186">
        <v>0</v>
      </c>
      <c r="Y234" s="187"/>
      <c r="Z234" s="186">
        <v>0</v>
      </c>
      <c r="AA234" s="187"/>
      <c r="AB234" s="186">
        <v>0</v>
      </c>
      <c r="AC234" s="187"/>
      <c r="AD234" s="186">
        <v>0</v>
      </c>
      <c r="AE234" s="187"/>
      <c r="AF234" s="186">
        <v>0</v>
      </c>
      <c r="AG234" s="187"/>
      <c r="AH234" s="186">
        <v>0</v>
      </c>
      <c r="AI234" s="187"/>
      <c r="AJ234" s="186">
        <v>0</v>
      </c>
      <c r="AK234" s="187"/>
      <c r="AL234" s="186">
        <v>0</v>
      </c>
      <c r="AM234" s="187"/>
      <c r="AN234" s="186">
        <v>0</v>
      </c>
      <c r="AO234" s="187"/>
      <c r="AP234" s="186">
        <v>0</v>
      </c>
      <c r="AQ234" s="187"/>
      <c r="AR234" s="186">
        <v>0</v>
      </c>
      <c r="AS234" s="187"/>
      <c r="AT234" s="186">
        <v>0</v>
      </c>
      <c r="AU234" s="187"/>
      <c r="AV234" s="186">
        <v>0</v>
      </c>
      <c r="AW234" s="187"/>
      <c r="AX234" s="186">
        <v>0</v>
      </c>
      <c r="AY234" s="187"/>
      <c r="AZ234" s="186">
        <v>0</v>
      </c>
      <c r="BA234" s="187"/>
      <c r="BB234" s="186">
        <v>0</v>
      </c>
      <c r="BC234" s="187"/>
      <c r="BD234" s="186">
        <v>0</v>
      </c>
      <c r="BE234" s="187"/>
      <c r="BF234" s="186">
        <v>0</v>
      </c>
      <c r="BG234" s="187"/>
      <c r="BH234" s="186">
        <v>0</v>
      </c>
      <c r="BI234" s="187"/>
      <c r="BJ234" s="186">
        <v>0</v>
      </c>
      <c r="BK234" s="187"/>
      <c r="BL234" s="186">
        <v>0</v>
      </c>
      <c r="BM234" s="187"/>
      <c r="BN234" s="186">
        <v>0</v>
      </c>
      <c r="BO234" s="187"/>
      <c r="BP234" s="186">
        <v>0</v>
      </c>
      <c r="BQ234" s="187"/>
      <c r="BR234" s="186">
        <v>0</v>
      </c>
      <c r="BS234" s="187"/>
      <c r="BT234" s="186">
        <v>0</v>
      </c>
      <c r="BU234" s="187"/>
      <c r="BV234" s="186">
        <v>0</v>
      </c>
      <c r="BW234" s="187"/>
      <c r="BX234" s="186">
        <v>0</v>
      </c>
      <c r="BY234" s="187"/>
      <c r="BZ234" s="186">
        <v>0</v>
      </c>
      <c r="CA234" s="187"/>
      <c r="CB234" s="186">
        <v>0</v>
      </c>
      <c r="CC234" s="187"/>
      <c r="CD234" s="186">
        <v>0</v>
      </c>
      <c r="CE234" s="187"/>
      <c r="CF234" s="186">
        <v>0</v>
      </c>
      <c r="CG234" s="187"/>
      <c r="CH234" s="74"/>
      <c r="CI234" s="74"/>
    </row>
    <row r="235" spans="1:87" s="3" customFormat="1" ht="23" customHeight="1" collapsed="1">
      <c r="A235" s="74"/>
      <c r="B235" s="235" t="s">
        <v>5</v>
      </c>
      <c r="C235" s="234"/>
      <c r="D235" s="208">
        <f>SUM(D233:D234)</f>
        <v>0</v>
      </c>
      <c r="E235" s="180">
        <f>SUM(E233:E234)</f>
        <v>113</v>
      </c>
      <c r="F235" s="208">
        <f>SUM(F233:F234)</f>
        <v>916</v>
      </c>
      <c r="G235" s="202">
        <f t="shared" si="290"/>
        <v>0</v>
      </c>
      <c r="H235" s="203">
        <f t="shared" si="290"/>
        <v>0</v>
      </c>
      <c r="I235" s="202">
        <f t="shared" si="291"/>
        <v>0</v>
      </c>
      <c r="J235" s="203">
        <f t="shared" si="291"/>
        <v>0</v>
      </c>
      <c r="K235" s="202">
        <f t="shared" si="292"/>
        <v>0</v>
      </c>
      <c r="L235" s="203">
        <f t="shared" si="292"/>
        <v>0</v>
      </c>
      <c r="M235" s="117"/>
      <c r="N235" s="200">
        <f t="shared" ref="N235:AS235" si="293">SUM(N233:N234)</f>
        <v>0</v>
      </c>
      <c r="O235" s="201">
        <f t="shared" si="293"/>
        <v>0</v>
      </c>
      <c r="P235" s="200">
        <f t="shared" si="293"/>
        <v>0</v>
      </c>
      <c r="Q235" s="201">
        <f t="shared" si="293"/>
        <v>0</v>
      </c>
      <c r="R235" s="200">
        <f>SUM(R233:R234)</f>
        <v>0</v>
      </c>
      <c r="S235" s="201">
        <f t="shared" si="293"/>
        <v>0</v>
      </c>
      <c r="T235" s="200">
        <f t="shared" si="293"/>
        <v>0</v>
      </c>
      <c r="U235" s="201">
        <f t="shared" si="293"/>
        <v>0</v>
      </c>
      <c r="V235" s="200">
        <f t="shared" si="293"/>
        <v>0</v>
      </c>
      <c r="W235" s="201">
        <f t="shared" si="293"/>
        <v>0</v>
      </c>
      <c r="X235" s="200">
        <f t="shared" si="293"/>
        <v>0</v>
      </c>
      <c r="Y235" s="201">
        <f t="shared" si="293"/>
        <v>0</v>
      </c>
      <c r="Z235" s="200">
        <f t="shared" si="293"/>
        <v>0</v>
      </c>
      <c r="AA235" s="201">
        <f t="shared" si="293"/>
        <v>0</v>
      </c>
      <c r="AB235" s="200">
        <f t="shared" si="293"/>
        <v>0</v>
      </c>
      <c r="AC235" s="201">
        <f t="shared" si="293"/>
        <v>0</v>
      </c>
      <c r="AD235" s="200">
        <f t="shared" si="293"/>
        <v>0</v>
      </c>
      <c r="AE235" s="201">
        <f t="shared" si="293"/>
        <v>0</v>
      </c>
      <c r="AF235" s="200">
        <f t="shared" si="293"/>
        <v>0</v>
      </c>
      <c r="AG235" s="201">
        <f t="shared" si="293"/>
        <v>0</v>
      </c>
      <c r="AH235" s="200">
        <f t="shared" si="293"/>
        <v>0</v>
      </c>
      <c r="AI235" s="201">
        <f t="shared" si="293"/>
        <v>0</v>
      </c>
      <c r="AJ235" s="200">
        <f t="shared" si="293"/>
        <v>0</v>
      </c>
      <c r="AK235" s="201">
        <f t="shared" si="293"/>
        <v>0</v>
      </c>
      <c r="AL235" s="200">
        <f t="shared" si="293"/>
        <v>0</v>
      </c>
      <c r="AM235" s="201">
        <f t="shared" si="293"/>
        <v>0</v>
      </c>
      <c r="AN235" s="200">
        <f t="shared" si="293"/>
        <v>0</v>
      </c>
      <c r="AO235" s="201">
        <f t="shared" si="293"/>
        <v>0</v>
      </c>
      <c r="AP235" s="200">
        <f t="shared" si="293"/>
        <v>0</v>
      </c>
      <c r="AQ235" s="201">
        <f t="shared" si="293"/>
        <v>0</v>
      </c>
      <c r="AR235" s="200">
        <f t="shared" si="293"/>
        <v>0</v>
      </c>
      <c r="AS235" s="201">
        <f t="shared" si="293"/>
        <v>0</v>
      </c>
      <c r="AT235" s="200">
        <f t="shared" ref="AT235:BY235" si="294">SUM(AT233:AT234)</f>
        <v>0</v>
      </c>
      <c r="AU235" s="201">
        <f t="shared" si="294"/>
        <v>0</v>
      </c>
      <c r="AV235" s="200">
        <f t="shared" si="294"/>
        <v>0</v>
      </c>
      <c r="AW235" s="201">
        <f t="shared" si="294"/>
        <v>0</v>
      </c>
      <c r="AX235" s="200">
        <f t="shared" si="294"/>
        <v>0</v>
      </c>
      <c r="AY235" s="201">
        <f t="shared" si="294"/>
        <v>0</v>
      </c>
      <c r="AZ235" s="200">
        <f t="shared" si="294"/>
        <v>0</v>
      </c>
      <c r="BA235" s="201">
        <f t="shared" si="294"/>
        <v>0</v>
      </c>
      <c r="BB235" s="200">
        <f t="shared" si="294"/>
        <v>0</v>
      </c>
      <c r="BC235" s="201">
        <f t="shared" si="294"/>
        <v>0</v>
      </c>
      <c r="BD235" s="200">
        <f t="shared" si="294"/>
        <v>0</v>
      </c>
      <c r="BE235" s="201">
        <f t="shared" si="294"/>
        <v>0</v>
      </c>
      <c r="BF235" s="200">
        <f t="shared" si="294"/>
        <v>0</v>
      </c>
      <c r="BG235" s="201">
        <f t="shared" si="294"/>
        <v>0</v>
      </c>
      <c r="BH235" s="200">
        <f t="shared" si="294"/>
        <v>0</v>
      </c>
      <c r="BI235" s="201">
        <f t="shared" si="294"/>
        <v>0</v>
      </c>
      <c r="BJ235" s="200">
        <f t="shared" si="294"/>
        <v>0</v>
      </c>
      <c r="BK235" s="201">
        <f t="shared" si="294"/>
        <v>0</v>
      </c>
      <c r="BL235" s="200">
        <f t="shared" si="294"/>
        <v>0</v>
      </c>
      <c r="BM235" s="201">
        <f t="shared" si="294"/>
        <v>0</v>
      </c>
      <c r="BN235" s="200">
        <f t="shared" si="294"/>
        <v>0</v>
      </c>
      <c r="BO235" s="201">
        <f t="shared" si="294"/>
        <v>0</v>
      </c>
      <c r="BP235" s="200">
        <f t="shared" si="294"/>
        <v>0</v>
      </c>
      <c r="BQ235" s="201">
        <f t="shared" si="294"/>
        <v>0</v>
      </c>
      <c r="BR235" s="200">
        <f t="shared" si="294"/>
        <v>0</v>
      </c>
      <c r="BS235" s="201">
        <f t="shared" si="294"/>
        <v>0</v>
      </c>
      <c r="BT235" s="200">
        <f t="shared" si="294"/>
        <v>0</v>
      </c>
      <c r="BU235" s="201">
        <f t="shared" si="294"/>
        <v>0</v>
      </c>
      <c r="BV235" s="200">
        <f t="shared" si="294"/>
        <v>0</v>
      </c>
      <c r="BW235" s="201">
        <f t="shared" si="294"/>
        <v>0</v>
      </c>
      <c r="BX235" s="200">
        <f t="shared" si="294"/>
        <v>0</v>
      </c>
      <c r="BY235" s="201">
        <f t="shared" si="294"/>
        <v>0</v>
      </c>
      <c r="BZ235" s="200">
        <f t="shared" ref="BZ235:CG235" si="295">SUM(BZ233:BZ234)</f>
        <v>0</v>
      </c>
      <c r="CA235" s="201">
        <f t="shared" si="295"/>
        <v>0</v>
      </c>
      <c r="CB235" s="200">
        <f t="shared" si="295"/>
        <v>0</v>
      </c>
      <c r="CC235" s="201">
        <f t="shared" si="295"/>
        <v>0</v>
      </c>
      <c r="CD235" s="200">
        <f t="shared" si="295"/>
        <v>0</v>
      </c>
      <c r="CE235" s="201">
        <f t="shared" si="295"/>
        <v>0</v>
      </c>
      <c r="CF235" s="200">
        <f t="shared" si="295"/>
        <v>0</v>
      </c>
      <c r="CG235" s="201">
        <f t="shared" si="295"/>
        <v>0</v>
      </c>
    </row>
    <row r="236" spans="1:87"/>
    <row r="237" spans="1:87" hidden="1"/>
    <row r="238" spans="1:87" hidden="1"/>
    <row r="239" spans="1:87" hidden="1"/>
    <row r="240" spans="1:87" hidden="1"/>
    <row r="241" hidden="1"/>
    <row r="242"/>
  </sheetData>
  <dataConsolidate/>
  <phoneticPr fontId="20" type="noConversion"/>
  <pageMargins left="0.7" right="0.7" top="0.75" bottom="0.75" header="0.3" footer="0.3"/>
  <pageSetup paperSize="9" orientation="portrait" horizontalDpi="0" verticalDpi="0"/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CG36"/>
  <sheetViews>
    <sheetView showGridLines="0" zoomScale="60" zoomScaleNormal="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29" sqref="F29:F31"/>
    </sheetView>
  </sheetViews>
  <sheetFormatPr baseColWidth="10" defaultColWidth="0" defaultRowHeight="0" customHeight="1" zeroHeight="1" outlineLevelCol="1"/>
  <cols>
    <col min="1" max="1" width="4.5" style="41" customWidth="1"/>
    <col min="2" max="2" width="71" style="41" customWidth="1"/>
    <col min="3" max="3" width="11.83203125" style="41" customWidth="1"/>
    <col min="4" max="4" width="20.6640625" style="41" customWidth="1"/>
    <col min="5" max="5" width="19.5" style="41" customWidth="1" outlineLevel="1"/>
    <col min="6" max="6" width="19.5" style="41" customWidth="1"/>
    <col min="7" max="7" width="19.5" style="41" customWidth="1" outlineLevel="1"/>
    <col min="8" max="8" width="19.5" style="41" customWidth="1"/>
    <col min="9" max="9" width="19.5" style="41" customWidth="1" outlineLevel="1"/>
    <col min="10" max="10" width="3.33203125" style="62" customWidth="1"/>
    <col min="11" max="82" width="18.83203125" style="41" customWidth="1"/>
    <col min="83" max="83" width="10.83203125" style="41" customWidth="1"/>
    <col min="84" max="16384" width="10.83203125" style="41" hidden="1"/>
  </cols>
  <sheetData>
    <row r="1" spans="1:85" ht="46" customHeight="1">
      <c r="B1" s="539" t="s">
        <v>297</v>
      </c>
      <c r="C1" s="539"/>
      <c r="D1" s="29" t="str">
        <f>'CR Khépri Santé'!F1</f>
        <v>31/08/2019 - Budget</v>
      </c>
      <c r="E1" s="30" t="str">
        <f>'CR Khépri Santé'!G1</f>
        <v>31/08/2019 - Réalisé</v>
      </c>
      <c r="F1" s="29" t="str">
        <f>'CR Khépri Santé'!H1</f>
        <v>31/08/2020 - Budget</v>
      </c>
      <c r="G1" s="30" t="str">
        <f>'CR Khépri Santé'!I1</f>
        <v>31/08/2020 - Réalisé</v>
      </c>
      <c r="H1" s="29" t="str">
        <f>'CR Khépri Santé'!J1</f>
        <v>31/08/2021 - Budget</v>
      </c>
      <c r="I1" s="30" t="str">
        <f>'CR Khépri Santé'!K1</f>
        <v>31/08/2021 - Réalisé</v>
      </c>
      <c r="J1" s="61"/>
      <c r="K1" s="173">
        <f>'Produits &amp; Charges Khépri Santé'!N1</f>
        <v>43344</v>
      </c>
      <c r="L1" s="48">
        <f>'Produits &amp; Charges Khépri Santé'!O1</f>
        <v>43344</v>
      </c>
      <c r="M1" s="47">
        <f>'Produits &amp; Charges Khépri Santé'!P1</f>
        <v>43375</v>
      </c>
      <c r="N1" s="48">
        <f>'Produits &amp; Charges Khépri Santé'!Q1</f>
        <v>43375</v>
      </c>
      <c r="O1" s="47">
        <f>'Produits &amp; Charges Khépri Santé'!R1</f>
        <v>43406</v>
      </c>
      <c r="P1" s="48">
        <f>'Produits &amp; Charges Khépri Santé'!S1</f>
        <v>43406</v>
      </c>
      <c r="Q1" s="47">
        <f>'Produits &amp; Charges Khépri Santé'!T1</f>
        <v>43437</v>
      </c>
      <c r="R1" s="48">
        <f>'Produits &amp; Charges Khépri Santé'!U1</f>
        <v>43437</v>
      </c>
      <c r="S1" s="47">
        <f>'Produits &amp; Charges Khépri Santé'!V1</f>
        <v>43468</v>
      </c>
      <c r="T1" s="48">
        <f>'Produits &amp; Charges Khépri Santé'!W1</f>
        <v>43468</v>
      </c>
      <c r="U1" s="47">
        <f>'Produits &amp; Charges Khépri Santé'!X1</f>
        <v>43499</v>
      </c>
      <c r="V1" s="48">
        <f>'Produits &amp; Charges Khépri Santé'!Y1</f>
        <v>43499</v>
      </c>
      <c r="W1" s="47">
        <f>'Produits &amp; Charges Khépri Santé'!Z1</f>
        <v>43530</v>
      </c>
      <c r="X1" s="48">
        <f>'Produits &amp; Charges Khépri Santé'!AA1</f>
        <v>43530</v>
      </c>
      <c r="Y1" s="47">
        <f>'Produits &amp; Charges Khépri Santé'!AB1</f>
        <v>43561</v>
      </c>
      <c r="Z1" s="48">
        <f>'Produits &amp; Charges Khépri Santé'!AC1</f>
        <v>43561</v>
      </c>
      <c r="AA1" s="47">
        <f>'Produits &amp; Charges Khépri Santé'!AD1</f>
        <v>43592</v>
      </c>
      <c r="AB1" s="48">
        <f>'Produits &amp; Charges Khépri Santé'!AE1</f>
        <v>43592</v>
      </c>
      <c r="AC1" s="47">
        <f>'Produits &amp; Charges Khépri Santé'!AF1</f>
        <v>43623</v>
      </c>
      <c r="AD1" s="48">
        <f>'Produits &amp; Charges Khépri Santé'!AG1</f>
        <v>43623</v>
      </c>
      <c r="AE1" s="47">
        <f>'Produits &amp; Charges Khépri Santé'!AH1</f>
        <v>43654</v>
      </c>
      <c r="AF1" s="48">
        <f>'Produits &amp; Charges Khépri Santé'!AI1</f>
        <v>43654</v>
      </c>
      <c r="AG1" s="47">
        <f>'Produits &amp; Charges Khépri Santé'!AJ1</f>
        <v>43685</v>
      </c>
      <c r="AH1" s="48">
        <f>'Produits &amp; Charges Khépri Santé'!AK1</f>
        <v>43685</v>
      </c>
      <c r="AI1" s="173">
        <f>'Produits &amp; Charges Khépri Santé'!AL1</f>
        <v>43716</v>
      </c>
      <c r="AJ1" s="48">
        <f>'Produits &amp; Charges Khépri Santé'!AM1</f>
        <v>43716</v>
      </c>
      <c r="AK1" s="47">
        <f>'Produits &amp; Charges Khépri Santé'!AN1</f>
        <v>43747</v>
      </c>
      <c r="AL1" s="48">
        <f>'Produits &amp; Charges Khépri Santé'!AO1</f>
        <v>43747</v>
      </c>
      <c r="AM1" s="47">
        <f>'Produits &amp; Charges Khépri Santé'!AP1</f>
        <v>43778</v>
      </c>
      <c r="AN1" s="48">
        <f>'Produits &amp; Charges Khépri Santé'!AQ1</f>
        <v>43778</v>
      </c>
      <c r="AO1" s="47">
        <f>'Produits &amp; Charges Khépri Santé'!AR1</f>
        <v>43809</v>
      </c>
      <c r="AP1" s="48">
        <f>'Produits &amp; Charges Khépri Santé'!AS1</f>
        <v>43809</v>
      </c>
      <c r="AQ1" s="47">
        <f>'Produits &amp; Charges Khépri Santé'!AT1</f>
        <v>43840</v>
      </c>
      <c r="AR1" s="48">
        <f>'Produits &amp; Charges Khépri Santé'!AU1</f>
        <v>43840</v>
      </c>
      <c r="AS1" s="47">
        <f>'Produits &amp; Charges Khépri Santé'!AV1</f>
        <v>43871</v>
      </c>
      <c r="AT1" s="48">
        <f>'Produits &amp; Charges Khépri Santé'!AW1</f>
        <v>43871</v>
      </c>
      <c r="AU1" s="47">
        <f>'Produits &amp; Charges Khépri Santé'!AX1</f>
        <v>43902</v>
      </c>
      <c r="AV1" s="48">
        <f>'Produits &amp; Charges Khépri Santé'!AY1</f>
        <v>43902</v>
      </c>
      <c r="AW1" s="47">
        <f>'Produits &amp; Charges Khépri Santé'!AZ1</f>
        <v>43933</v>
      </c>
      <c r="AX1" s="48">
        <f>'Produits &amp; Charges Khépri Santé'!BA1</f>
        <v>43933</v>
      </c>
      <c r="AY1" s="47">
        <f>'Produits &amp; Charges Khépri Santé'!BB1</f>
        <v>43964</v>
      </c>
      <c r="AZ1" s="48">
        <f>'Produits &amp; Charges Khépri Santé'!BC1</f>
        <v>43964</v>
      </c>
      <c r="BA1" s="47">
        <f>'Produits &amp; Charges Khépri Santé'!BD1</f>
        <v>43995</v>
      </c>
      <c r="BB1" s="48">
        <f>'Produits &amp; Charges Khépri Santé'!BE1</f>
        <v>43995</v>
      </c>
      <c r="BC1" s="47">
        <f>'Produits &amp; Charges Khépri Santé'!BF1</f>
        <v>44026</v>
      </c>
      <c r="BD1" s="48">
        <f>'Produits &amp; Charges Khépri Santé'!BG1</f>
        <v>44026</v>
      </c>
      <c r="BE1" s="47">
        <f>'Produits &amp; Charges Khépri Santé'!BH1</f>
        <v>44057</v>
      </c>
      <c r="BF1" s="48">
        <f>'Produits &amp; Charges Khépri Santé'!BI1</f>
        <v>44057</v>
      </c>
      <c r="BG1" s="173">
        <f>'Produits &amp; Charges Khépri Santé'!BJ1</f>
        <v>44088</v>
      </c>
      <c r="BH1" s="48">
        <f>'Produits &amp; Charges Khépri Santé'!BK1</f>
        <v>44088</v>
      </c>
      <c r="BI1" s="47">
        <f>'Produits &amp; Charges Khépri Santé'!BL1</f>
        <v>44119</v>
      </c>
      <c r="BJ1" s="48">
        <f>'Produits &amp; Charges Khépri Santé'!BM1</f>
        <v>44119</v>
      </c>
      <c r="BK1" s="47">
        <f>'Produits &amp; Charges Khépri Santé'!BN1</f>
        <v>44150</v>
      </c>
      <c r="BL1" s="48">
        <f>'Produits &amp; Charges Khépri Santé'!BO1</f>
        <v>44150</v>
      </c>
      <c r="BM1" s="47">
        <f>'Produits &amp; Charges Khépri Santé'!BP1</f>
        <v>44181</v>
      </c>
      <c r="BN1" s="48">
        <f>'Produits &amp; Charges Khépri Santé'!BQ1</f>
        <v>44181</v>
      </c>
      <c r="BO1" s="47">
        <f>'Produits &amp; Charges Khépri Santé'!BR1</f>
        <v>44212</v>
      </c>
      <c r="BP1" s="48">
        <f>'Produits &amp; Charges Khépri Santé'!BS1</f>
        <v>44212</v>
      </c>
      <c r="BQ1" s="47">
        <f>'Produits &amp; Charges Khépri Santé'!BT1</f>
        <v>44243</v>
      </c>
      <c r="BR1" s="48">
        <f>'Produits &amp; Charges Khépri Santé'!BU1</f>
        <v>44243</v>
      </c>
      <c r="BS1" s="47">
        <f>'Produits &amp; Charges Khépri Santé'!BV1</f>
        <v>44274</v>
      </c>
      <c r="BT1" s="48">
        <f>'Produits &amp; Charges Khépri Santé'!BW1</f>
        <v>44274</v>
      </c>
      <c r="BU1" s="47">
        <f>'Produits &amp; Charges Khépri Santé'!BX1</f>
        <v>44305</v>
      </c>
      <c r="BV1" s="48">
        <f>'Produits &amp; Charges Khépri Santé'!BY1</f>
        <v>44305</v>
      </c>
      <c r="BW1" s="47">
        <f>'Produits &amp; Charges Khépri Santé'!BZ1</f>
        <v>44336</v>
      </c>
      <c r="BX1" s="48">
        <f>'Produits &amp; Charges Khépri Santé'!CA1</f>
        <v>44336</v>
      </c>
      <c r="BY1" s="47">
        <f>'Produits &amp; Charges Khépri Santé'!CB1</f>
        <v>44367</v>
      </c>
      <c r="BZ1" s="48">
        <f>'Produits &amp; Charges Khépri Santé'!CC1</f>
        <v>44367</v>
      </c>
      <c r="CA1" s="47">
        <f>'CR Khépri Santé'!CC1</f>
        <v>44398</v>
      </c>
      <c r="CB1" s="48">
        <f>CA1</f>
        <v>44398</v>
      </c>
      <c r="CC1" s="47">
        <f>'CR Khépri Santé'!CE1</f>
        <v>44429</v>
      </c>
      <c r="CD1" s="48">
        <f>CC1</f>
        <v>44429</v>
      </c>
    </row>
    <row r="2" spans="1:85" s="3" customFormat="1" ht="23" customHeight="1">
      <c r="A2" s="6"/>
      <c r="B2" s="4"/>
      <c r="C2" s="27"/>
      <c r="D2" s="27"/>
      <c r="E2" s="27"/>
      <c r="F2" s="27"/>
      <c r="G2" s="177"/>
      <c r="H2" s="177"/>
      <c r="I2" s="177"/>
      <c r="J2" s="177"/>
      <c r="K2" s="177"/>
      <c r="L2" s="177"/>
      <c r="M2" s="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</row>
    <row r="3" spans="1:85" s="3" customFormat="1" ht="23" customHeight="1" thickBot="1">
      <c r="A3" s="1"/>
      <c r="B3" s="11" t="s">
        <v>14</v>
      </c>
      <c r="C3" s="23"/>
      <c r="D3" s="23"/>
      <c r="E3" s="23"/>
      <c r="F3" s="2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</row>
    <row r="4" spans="1:85" ht="23" customHeight="1">
      <c r="B4" s="41" t="s">
        <v>301</v>
      </c>
      <c r="C4" s="63">
        <v>0</v>
      </c>
      <c r="D4" s="250"/>
      <c r="E4" s="250"/>
      <c r="F4" s="250"/>
      <c r="G4" s="250"/>
      <c r="H4" s="250"/>
      <c r="I4" s="250"/>
      <c r="J4" s="251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</row>
    <row r="5" spans="1:85" ht="23" customHeight="1">
      <c r="D5" s="250"/>
      <c r="E5" s="250"/>
      <c r="F5" s="250"/>
      <c r="G5" s="250"/>
      <c r="H5" s="250"/>
      <c r="I5" s="250"/>
      <c r="J5" s="251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</row>
    <row r="6" spans="1:85" s="42" customFormat="1" ht="23" customHeight="1">
      <c r="B6" s="42" t="s">
        <v>73</v>
      </c>
      <c r="D6" s="552">
        <f>K6+M6+O6+Q6+S6+U6+W6+Y6+AA6+AC6+AE6+AG6</f>
        <v>172207</v>
      </c>
      <c r="E6" s="576">
        <f>L6+N6+P6+R6+T6+V6+X6+Z6+AB6+AD6+AF6+AH6</f>
        <v>0</v>
      </c>
      <c r="F6" s="552">
        <f>AI6+AK6+AM6+AO6+AQ6+AS6+AU6+AW6+AY6+BA6+BC6+BE6</f>
        <v>199999.99999999997</v>
      </c>
      <c r="G6" s="576">
        <f>AJ6+AL6+AN6+AP6+AR6+AT6+AV6+AX6+AZ6+BB6+BD6+BF6</f>
        <v>0</v>
      </c>
      <c r="H6" s="552">
        <f>BG6+BI6+BK6+BM6+BO6+BQ6+BS6+BU6+BW6+BY6+CA6+CC6</f>
        <v>220000.00000000003</v>
      </c>
      <c r="I6" s="576">
        <f>BH6+BJ6+BL6+BN6+BP6+BR6+BT6+BV6+BX6+BZ6+CB6+CD6</f>
        <v>0</v>
      </c>
      <c r="J6" s="64"/>
      <c r="K6" s="200">
        <f>IF($C$4&lt;&gt;0,0,'CR Khépri Santé'!M3)</f>
        <v>14350.583333333334</v>
      </c>
      <c r="L6" s="577"/>
      <c r="M6" s="200">
        <f>IF($C$4=1,'CR Khépri Santé'!M3,0)+IF($C$4=0,'CR Khépri Santé'!O3,0)</f>
        <v>14350.583333333334</v>
      </c>
      <c r="N6" s="577"/>
      <c r="O6" s="200">
        <f>IF($C$4=0,'CR Khépri Santé'!Q3,0)+IF($C$4=1,'CR Khépri Santé'!O3,0)+IF($C$4=2,'CR Khépri Santé'!M3)</f>
        <v>14350.583333333334</v>
      </c>
      <c r="P6" s="577"/>
      <c r="Q6" s="200">
        <f>IF($C$4=0,'CR Khépri Santé'!S3,0)+IF($C$4=1,'CR Khépri Santé'!Q3,0)+IF($C$4=2,'CR Khépri Santé'!O3)</f>
        <v>14350.583333333334</v>
      </c>
      <c r="R6" s="577"/>
      <c r="S6" s="200">
        <f>IF($C$4=0,'CR Khépri Santé'!U3,0)+IF($C$4=1,'CR Khépri Santé'!S3,0)+IF($C$4=2,'CR Khépri Santé'!Q3)</f>
        <v>14350.583333333334</v>
      </c>
      <c r="T6" s="577"/>
      <c r="U6" s="200">
        <f>IF($C$4=0,'CR Khépri Santé'!W3,0)+IF($C$4=1,'CR Khépri Santé'!U3,0)+IF($C$4=2,'CR Khépri Santé'!S3)</f>
        <v>14350.583333333334</v>
      </c>
      <c r="V6" s="577"/>
      <c r="W6" s="200">
        <f>IF($C$4=0,'CR Khépri Santé'!Y3,0)+IF($C$4=1,'CR Khépri Santé'!W3,0)+IF($C$4=2,'CR Khépri Santé'!U3)</f>
        <v>14350.583333333334</v>
      </c>
      <c r="X6" s="577"/>
      <c r="Y6" s="200">
        <f>IF($C$4=0,'CR Khépri Santé'!AA3,0)+IF($C$4=1,'CR Khépri Santé'!Y3,0)+IF($C$4=2,'CR Khépri Santé'!W3)</f>
        <v>14350.583333333334</v>
      </c>
      <c r="Z6" s="577"/>
      <c r="AA6" s="200">
        <f>IF($C$4=0,'CR Khépri Santé'!AC3,0)+IF($C$4=1,'CR Khépri Santé'!AA3,0)+IF($C$4=2,'CR Khépri Santé'!Y3)</f>
        <v>14350.583333333334</v>
      </c>
      <c r="AB6" s="577"/>
      <c r="AC6" s="200">
        <f>IF($C$4=0,'CR Khépri Santé'!AE3,0)+IF($C$4=1,'CR Khépri Santé'!AC3,0)+IF($C$4=2,'CR Khépri Santé'!AA3)</f>
        <v>14350.583333333334</v>
      </c>
      <c r="AD6" s="577"/>
      <c r="AE6" s="200">
        <f>IF($C$4=0,'CR Khépri Santé'!AG3,0)+IF($C$4=1,'CR Khépri Santé'!AE3,0)+IF($C$4=2,'CR Khépri Santé'!AC3)</f>
        <v>14350.583333333334</v>
      </c>
      <c r="AF6" s="577"/>
      <c r="AG6" s="200">
        <f>IF($C$4=0,'CR Khépri Santé'!AI3,0)+IF($C$4=1,'CR Khépri Santé'!AG3,0)+IF($C$4=2,'CR Khépri Santé'!AE3)</f>
        <v>14350.583333333334</v>
      </c>
      <c r="AH6" s="577"/>
      <c r="AI6" s="200">
        <f>IF($C$4=0,'CR Khépri Santé'!AK3,0)+IF($C$4=1,'CR Khépri Santé'!AI3,0)+IF($C$4=2,'CR Khépri Santé'!AG3)</f>
        <v>16666.666666666668</v>
      </c>
      <c r="AJ6" s="577"/>
      <c r="AK6" s="200">
        <f>IF($C$4=0,'CR Khépri Santé'!AM3,0)+IF($C$4=1,'CR Khépri Santé'!AK3,0)+IF($C$4=2,'CR Khépri Santé'!AI3)</f>
        <v>16666.666666666668</v>
      </c>
      <c r="AL6" s="577"/>
      <c r="AM6" s="200">
        <f>IF($C$4=0,'CR Khépri Santé'!AO3,0)+IF($C$4=1,'CR Khépri Santé'!AM3,0)+IF($C$4=2,'CR Khépri Santé'!AK3)</f>
        <v>16666.666666666668</v>
      </c>
      <c r="AN6" s="577"/>
      <c r="AO6" s="200">
        <f>IF($C$4=0,'CR Khépri Santé'!AQ3,0)+IF($C$4=1,'CR Khépri Santé'!AO3,0)+IF($C$4=2,'CR Khépri Santé'!AM3)</f>
        <v>16666.666666666668</v>
      </c>
      <c r="AP6" s="577"/>
      <c r="AQ6" s="200">
        <f>IF($C$4=0,'CR Khépri Santé'!AS3,0)+IF($C$4=1,'CR Khépri Santé'!AQ3,0)+IF($C$4=2,'CR Khépri Santé'!AO3)</f>
        <v>16666.666666666668</v>
      </c>
      <c r="AR6" s="577"/>
      <c r="AS6" s="200">
        <f>IF($C$4=0,'CR Khépri Santé'!AU3,0)+IF($C$4=1,'CR Khépri Santé'!AS3,0)+IF($C$4=2,'CR Khépri Santé'!AQ3)</f>
        <v>16666.666666666668</v>
      </c>
      <c r="AT6" s="577"/>
      <c r="AU6" s="200">
        <f>IF($C$4=0,'CR Khépri Santé'!AW3,0)+IF($C$4=1,'CR Khépri Santé'!AU3,0)+IF($C$4=2,'CR Khépri Santé'!AS3)</f>
        <v>16666.666666666668</v>
      </c>
      <c r="AV6" s="577"/>
      <c r="AW6" s="200">
        <f>IF($C$4=0,'CR Khépri Santé'!AY3,0)+IF($C$4=1,'CR Khépri Santé'!AW3,0)+IF($C$4=2,'CR Khépri Santé'!AU3)</f>
        <v>16666.666666666668</v>
      </c>
      <c r="AX6" s="577"/>
      <c r="AY6" s="200">
        <f>IF($C$4=0,'CR Khépri Santé'!BA3,0)+IF($C$4=1,'CR Khépri Santé'!AY3,0)+IF($C$4=2,'CR Khépri Santé'!AW3)</f>
        <v>16666.666666666668</v>
      </c>
      <c r="AZ6" s="577"/>
      <c r="BA6" s="200">
        <f>IF($C$4=0,'CR Khépri Santé'!BC3,0)+IF($C$4=1,'CR Khépri Santé'!BA3,0)+IF($C$4=2,'CR Khépri Santé'!AY3)</f>
        <v>16666.666666666668</v>
      </c>
      <c r="BB6" s="577"/>
      <c r="BC6" s="200">
        <f>IF($C$4=0,'CR Khépri Santé'!BE3,0)+IF($C$4=1,'CR Khépri Santé'!BC3,0)+IF($C$4=2,'CR Khépri Santé'!BA3)</f>
        <v>16666.666666666668</v>
      </c>
      <c r="BD6" s="577"/>
      <c r="BE6" s="200">
        <f>IF($C$4=0,'CR Khépri Santé'!BG3,0)+IF($C$4=1,'CR Khépri Santé'!BE3,0)+IF($C$4=2,'CR Khépri Santé'!BC3)</f>
        <v>16666.666666666668</v>
      </c>
      <c r="BF6" s="577"/>
      <c r="BG6" s="200">
        <f>IF($C$4=0,'CR Khépri Santé'!BI3,0)+IF($C$4=1,'CR Khépri Santé'!BG3,0)+IF($C$4=2,'CR Khépri Santé'!BE3)</f>
        <v>18333.333333333332</v>
      </c>
      <c r="BH6" s="577"/>
      <c r="BI6" s="200">
        <f>IF($C$4=0,'CR Khépri Santé'!BK3,0)+IF($C$4=1,'CR Khépri Santé'!BI3,0)+IF($C$4=2,'CR Khépri Santé'!BG3)</f>
        <v>18333.333333333332</v>
      </c>
      <c r="BJ6" s="577"/>
      <c r="BK6" s="200">
        <f>IF($C$4=0,'CR Khépri Santé'!BM3,0)+IF($C$4=1,'CR Khépri Santé'!BK3,0)+IF($C$4=2,'CR Khépri Santé'!BI3)</f>
        <v>18333.333333333332</v>
      </c>
      <c r="BL6" s="577"/>
      <c r="BM6" s="200">
        <f>IF($C$4=0,'CR Khépri Santé'!BO3,0)+IF($C$4=1,'CR Khépri Santé'!BM3,0)+IF($C$4=2,'CR Khépri Santé'!BK3)</f>
        <v>18333.333333333332</v>
      </c>
      <c r="BN6" s="577"/>
      <c r="BO6" s="200">
        <f>IF($C$4=0,'CR Khépri Santé'!BQ3,0)+IF($C$4=1,'CR Khépri Santé'!BO3,0)+IF($C$4=2,'CR Khépri Santé'!BM3)</f>
        <v>18333.333333333332</v>
      </c>
      <c r="BP6" s="577"/>
      <c r="BQ6" s="200">
        <f>IF($C$4=0,'CR Khépri Santé'!BS3,0)+IF($C$4=1,'CR Khépri Santé'!BQ3,0)+IF($C$4=2,'CR Khépri Santé'!BO3)</f>
        <v>18333.333333333332</v>
      </c>
      <c r="BR6" s="577"/>
      <c r="BS6" s="200">
        <f>IF($C$4=0,'CR Khépri Santé'!BU3,0)+IF($C$4=1,'CR Khépri Santé'!BS3,0)+IF($C$4=2,'CR Khépri Santé'!BQ3)</f>
        <v>18333.333333333332</v>
      </c>
      <c r="BT6" s="577"/>
      <c r="BU6" s="200">
        <f>IF($C$4=0,'CR Khépri Santé'!BW3,0)+IF($C$4=1,'CR Khépri Santé'!BU3,0)+IF($C$4=2,'CR Khépri Santé'!BS3)</f>
        <v>18333.333333333332</v>
      </c>
      <c r="BV6" s="577"/>
      <c r="BW6" s="200">
        <f>IF($C$4=0,'CR Khépri Santé'!BY3,0)+IF($C$4=1,'CR Khépri Santé'!BW3,0)+IF($C$4=2,'CR Khépri Santé'!BU3)</f>
        <v>18333.333333333332</v>
      </c>
      <c r="BX6" s="577"/>
      <c r="BY6" s="200">
        <f>IF($C$4=0,'CR Khépri Santé'!CA3,0)+IF($C$4=1,'CR Khépri Santé'!BY3,0)+IF($C$4=2,'CR Khépri Santé'!BW3)</f>
        <v>18333.333333333332</v>
      </c>
      <c r="BZ6" s="577"/>
      <c r="CA6" s="200">
        <f>IF($C$4=0,'CR Khépri Santé'!CC3,0)+IF($C$4=1,'CR Khépri Santé'!CA3,0)+IF($C$4=2,'CR Khépri Santé'!BY3)</f>
        <v>18333.333333333332</v>
      </c>
      <c r="CB6" s="577"/>
      <c r="CC6" s="200">
        <f>IF($C$4=0,'CR Khépri Santé'!CE3,0)+IF($C$4=1,'CR Khépri Santé'!CC3,0)+IF($C$4=2,'CR Khépri Santé'!CA3)</f>
        <v>18333.333333333332</v>
      </c>
      <c r="CD6" s="577"/>
    </row>
    <row r="7" spans="1:85" s="66" customFormat="1" ht="23" customHeight="1">
      <c r="D7" s="250"/>
      <c r="E7" s="250"/>
      <c r="F7" s="250"/>
      <c r="G7" s="250"/>
      <c r="H7" s="250"/>
      <c r="I7" s="250"/>
      <c r="J7" s="251"/>
    </row>
    <row r="8" spans="1:85" ht="23" customHeight="1">
      <c r="B8" s="544" t="str">
        <f>'CR Khépri Santé'!B7</f>
        <v>AACE</v>
      </c>
      <c r="C8" s="545"/>
      <c r="D8" s="404">
        <f t="shared" ref="D8:D15" si="0">K8+M8+O8+Q8+S8+U8+W8+Y8+AA8+AC8+AE8+AG8</f>
        <v>-86320</v>
      </c>
      <c r="E8" s="503">
        <f t="shared" ref="E8:E15" si="1">L8+N8+P8+R8+T8+V8+X8+Z8+AB8+AD8+AF8+AH8</f>
        <v>0</v>
      </c>
      <c r="F8" s="404">
        <f t="shared" ref="F8:F15" si="2">AI8+AK8+AM8+AO8+AQ8+AS8+AU8+AW8+AY8+BA8+BC8+BE8</f>
        <v>-86480</v>
      </c>
      <c r="G8" s="503">
        <f t="shared" ref="G8:G15" si="3">AJ8+AL8+AN8+AP8+AR8+AT8+AV8+AX8+AZ8+BB8+BD8+BF8</f>
        <v>0</v>
      </c>
      <c r="H8" s="404">
        <f t="shared" ref="H8:H15" si="4">BG8+BI8+BK8+BM8+BO8+BQ8+BS8+BU8+BW8+BY8+CA8+CC8</f>
        <v>-87341</v>
      </c>
      <c r="I8" s="503">
        <f t="shared" ref="I8:I15" si="5">BH8+BJ8+BL8+BN8+BP8+BR8+BT8+BV8+BX8+BZ8+CB8+CD8</f>
        <v>0</v>
      </c>
      <c r="K8" s="404">
        <f>'CR Khépri Santé'!M7</f>
        <v>-6193.3333333333339</v>
      </c>
      <c r="L8" s="503">
        <f>'CR Khépri Santé'!N7</f>
        <v>0</v>
      </c>
      <c r="M8" s="404">
        <f>'CR Khépri Santé'!O7</f>
        <v>-6193.3333333333339</v>
      </c>
      <c r="N8" s="503">
        <f>'CR Khépri Santé'!P7</f>
        <v>0</v>
      </c>
      <c r="O8" s="404">
        <f>'CR Khépri Santé'!Q7</f>
        <v>-6193.3333333333339</v>
      </c>
      <c r="P8" s="503">
        <f>'CR Khépri Santé'!R7</f>
        <v>0</v>
      </c>
      <c r="Q8" s="404">
        <f>'CR Khépri Santé'!S7</f>
        <v>-6193.3333333333339</v>
      </c>
      <c r="R8" s="503">
        <f>'CR Khépri Santé'!T7</f>
        <v>0</v>
      </c>
      <c r="S8" s="404">
        <f>'CR Khépri Santé'!U7</f>
        <v>-6193.3333333333339</v>
      </c>
      <c r="T8" s="503">
        <f>'CR Khépri Santé'!V7</f>
        <v>0</v>
      </c>
      <c r="U8" s="404">
        <f>'CR Khépri Santé'!W7</f>
        <v>-6193.3333333333339</v>
      </c>
      <c r="V8" s="503">
        <f>'CR Khépri Santé'!X7</f>
        <v>0</v>
      </c>
      <c r="W8" s="404">
        <f>'CR Khépri Santé'!Y7</f>
        <v>-6193.3333333333339</v>
      </c>
      <c r="X8" s="503">
        <f>'CR Khépri Santé'!Z7</f>
        <v>0</v>
      </c>
      <c r="Y8" s="404">
        <f>'CR Khépri Santé'!AA7</f>
        <v>-18193.333333333336</v>
      </c>
      <c r="Z8" s="503">
        <f>'CR Khépri Santé'!AB7</f>
        <v>0</v>
      </c>
      <c r="AA8" s="404">
        <f>'CR Khépri Santé'!AC7</f>
        <v>-6193.3333333333339</v>
      </c>
      <c r="AB8" s="503">
        <f>'CR Khépri Santé'!AD7</f>
        <v>0</v>
      </c>
      <c r="AC8" s="404">
        <f>'CR Khépri Santé'!AE7</f>
        <v>-6193.3333333333339</v>
      </c>
      <c r="AD8" s="503">
        <f>'CR Khépri Santé'!AF7</f>
        <v>0</v>
      </c>
      <c r="AE8" s="404">
        <f>'CR Khépri Santé'!AG7</f>
        <v>-6193.3333333333339</v>
      </c>
      <c r="AF8" s="503">
        <f>'CR Khépri Santé'!AH7</f>
        <v>0</v>
      </c>
      <c r="AG8" s="404">
        <f>'CR Khépri Santé'!AI7</f>
        <v>-6193.3333333333339</v>
      </c>
      <c r="AH8" s="503">
        <f>'CR Khépri Santé'!AJ7</f>
        <v>0</v>
      </c>
      <c r="AI8" s="404">
        <f>'CR Khépri Santé'!AK7</f>
        <v>-7206.666666666667</v>
      </c>
      <c r="AJ8" s="503">
        <f>'CR Khépri Santé'!AL7</f>
        <v>0</v>
      </c>
      <c r="AK8" s="404">
        <f>'CR Khépri Santé'!AM7</f>
        <v>-7206.666666666667</v>
      </c>
      <c r="AL8" s="503">
        <f>'CR Khépri Santé'!AN7</f>
        <v>0</v>
      </c>
      <c r="AM8" s="404">
        <f>'CR Khépri Santé'!AO7</f>
        <v>-7206.666666666667</v>
      </c>
      <c r="AN8" s="503">
        <f>'CR Khépri Santé'!AP7</f>
        <v>0</v>
      </c>
      <c r="AO8" s="404">
        <f>'CR Khépri Santé'!AQ7</f>
        <v>-7206.666666666667</v>
      </c>
      <c r="AP8" s="503">
        <f>'CR Khépri Santé'!AR7</f>
        <v>0</v>
      </c>
      <c r="AQ8" s="404">
        <f>'CR Khépri Santé'!AS7</f>
        <v>-7206.666666666667</v>
      </c>
      <c r="AR8" s="503">
        <f>'CR Khépri Santé'!AT7</f>
        <v>0</v>
      </c>
      <c r="AS8" s="404">
        <f>'CR Khépri Santé'!AU7</f>
        <v>-7206.666666666667</v>
      </c>
      <c r="AT8" s="503">
        <f>'CR Khépri Santé'!AV7</f>
        <v>0</v>
      </c>
      <c r="AU8" s="404">
        <f>'CR Khépri Santé'!AW7</f>
        <v>-7206.666666666667</v>
      </c>
      <c r="AV8" s="503">
        <f>'CR Khépri Santé'!AX7</f>
        <v>0</v>
      </c>
      <c r="AW8" s="404">
        <f>'CR Khépri Santé'!AY7</f>
        <v>-7206.666666666667</v>
      </c>
      <c r="AX8" s="503">
        <f>'CR Khépri Santé'!AZ7</f>
        <v>0</v>
      </c>
      <c r="AY8" s="404">
        <f>'CR Khépri Santé'!BA7</f>
        <v>-7206.666666666667</v>
      </c>
      <c r="AZ8" s="503">
        <f>'CR Khépri Santé'!BB7</f>
        <v>0</v>
      </c>
      <c r="BA8" s="404">
        <f>'CR Khépri Santé'!BC7</f>
        <v>-7206.666666666667</v>
      </c>
      <c r="BB8" s="503">
        <f>'CR Khépri Santé'!BD7</f>
        <v>0</v>
      </c>
      <c r="BC8" s="404">
        <f>'CR Khépri Santé'!BE7</f>
        <v>-7206.666666666667</v>
      </c>
      <c r="BD8" s="503">
        <f>'CR Khépri Santé'!BF7</f>
        <v>0</v>
      </c>
      <c r="BE8" s="404">
        <f>'CR Khépri Santé'!BG7</f>
        <v>-7206.666666666667</v>
      </c>
      <c r="BF8" s="503">
        <f>'CR Khépri Santé'!BH7</f>
        <v>0</v>
      </c>
      <c r="BG8" s="404">
        <f>'CR Khépri Santé'!BI7</f>
        <v>-7278.4166666666661</v>
      </c>
      <c r="BH8" s="503">
        <f>'CR Khépri Santé'!BJ7</f>
        <v>0</v>
      </c>
      <c r="BI8" s="404">
        <f>'CR Khépri Santé'!BK7</f>
        <v>-7278.4166666666661</v>
      </c>
      <c r="BJ8" s="503">
        <f>'CR Khépri Santé'!BL7</f>
        <v>0</v>
      </c>
      <c r="BK8" s="404">
        <f>'CR Khépri Santé'!BM7</f>
        <v>-7278.4166666666661</v>
      </c>
      <c r="BL8" s="503">
        <f>'CR Khépri Santé'!BN7</f>
        <v>0</v>
      </c>
      <c r="BM8" s="404">
        <f>'CR Khépri Santé'!BO7</f>
        <v>-7278.4166666666661</v>
      </c>
      <c r="BN8" s="503">
        <f>'CR Khépri Santé'!BP7</f>
        <v>0</v>
      </c>
      <c r="BO8" s="404">
        <f>'CR Khépri Santé'!BQ7</f>
        <v>-7278.4166666666661</v>
      </c>
      <c r="BP8" s="503">
        <f>'CR Khépri Santé'!BR7</f>
        <v>0</v>
      </c>
      <c r="BQ8" s="404">
        <f>'CR Khépri Santé'!BS7</f>
        <v>-7278.4166666666661</v>
      </c>
      <c r="BR8" s="503">
        <f>'CR Khépri Santé'!BT7</f>
        <v>0</v>
      </c>
      <c r="BS8" s="404">
        <f>'CR Khépri Santé'!BU7</f>
        <v>-7278.4166666666661</v>
      </c>
      <c r="BT8" s="503">
        <f>'CR Khépri Santé'!BV7</f>
        <v>0</v>
      </c>
      <c r="BU8" s="404">
        <f>'CR Khépri Santé'!BW7</f>
        <v>-7278.4166666666661</v>
      </c>
      <c r="BV8" s="503">
        <f>'CR Khépri Santé'!BX7</f>
        <v>0</v>
      </c>
      <c r="BW8" s="404">
        <f>'CR Khépri Santé'!BY7</f>
        <v>-7278.4166666666661</v>
      </c>
      <c r="BX8" s="503">
        <f>'CR Khépri Santé'!BZ7</f>
        <v>0</v>
      </c>
      <c r="BY8" s="404">
        <f>'CR Khépri Santé'!CA7</f>
        <v>-7278.4166666666661</v>
      </c>
      <c r="BZ8" s="503">
        <f>'CR Khépri Santé'!CB7</f>
        <v>0</v>
      </c>
      <c r="CA8" s="404">
        <f>'CR Khépri Santé'!CC7</f>
        <v>-7278.4166666666661</v>
      </c>
      <c r="CB8" s="503">
        <f>'CR Khépri Santé'!CD7</f>
        <v>0</v>
      </c>
      <c r="CC8" s="404">
        <f>'CR Khépri Santé'!CE7</f>
        <v>-7278.4166666666661</v>
      </c>
      <c r="CD8" s="503">
        <f>'CR Khépri Santé'!CF7</f>
        <v>0</v>
      </c>
    </row>
    <row r="9" spans="1:85" ht="23" customHeight="1">
      <c r="B9" s="546" t="s">
        <v>2</v>
      </c>
      <c r="C9" s="547"/>
      <c r="D9" s="121">
        <f t="shared" si="0"/>
        <v>-32848</v>
      </c>
      <c r="E9" s="50">
        <f t="shared" si="1"/>
        <v>0</v>
      </c>
      <c r="F9" s="121">
        <f t="shared" si="2"/>
        <v>-49272</v>
      </c>
      <c r="G9" s="50">
        <f t="shared" si="3"/>
        <v>0</v>
      </c>
      <c r="H9" s="121">
        <f t="shared" si="4"/>
        <v>-49272</v>
      </c>
      <c r="I9" s="50">
        <f t="shared" si="5"/>
        <v>0</v>
      </c>
      <c r="K9" s="121">
        <f>'CR Khépri Santé'!M8</f>
        <v>0</v>
      </c>
      <c r="L9" s="50">
        <f>'CR Khépri Santé'!N8</f>
        <v>0</v>
      </c>
      <c r="M9" s="121">
        <f>'CR Khépri Santé'!O8</f>
        <v>0</v>
      </c>
      <c r="N9" s="50">
        <f>'CR Khépri Santé'!P8</f>
        <v>0</v>
      </c>
      <c r="O9" s="121">
        <f>'CR Khépri Santé'!Q8</f>
        <v>0</v>
      </c>
      <c r="P9" s="50">
        <f>'CR Khépri Santé'!R8</f>
        <v>0</v>
      </c>
      <c r="Q9" s="121">
        <f>'CR Khépri Santé'!S8</f>
        <v>0</v>
      </c>
      <c r="R9" s="50">
        <f>'CR Khépri Santé'!T8</f>
        <v>0</v>
      </c>
      <c r="S9" s="121">
        <f>'CR Khépri Santé'!U8</f>
        <v>-4106</v>
      </c>
      <c r="T9" s="50">
        <f>'CR Khépri Santé'!V8</f>
        <v>0</v>
      </c>
      <c r="U9" s="121">
        <f>'CR Khépri Santé'!W8</f>
        <v>-4106</v>
      </c>
      <c r="V9" s="50">
        <f>'CR Khépri Santé'!X8</f>
        <v>0</v>
      </c>
      <c r="W9" s="121">
        <f>'CR Khépri Santé'!Y8</f>
        <v>-4106</v>
      </c>
      <c r="X9" s="50">
        <f>'CR Khépri Santé'!Z8</f>
        <v>0</v>
      </c>
      <c r="Y9" s="121">
        <f>'CR Khépri Santé'!AA8</f>
        <v>-4106</v>
      </c>
      <c r="Z9" s="50">
        <f>'CR Khépri Santé'!AB8</f>
        <v>0</v>
      </c>
      <c r="AA9" s="121">
        <f>'CR Khépri Santé'!AC8</f>
        <v>-4106</v>
      </c>
      <c r="AB9" s="50">
        <f>'CR Khépri Santé'!AD8</f>
        <v>0</v>
      </c>
      <c r="AC9" s="121">
        <f>'CR Khépri Santé'!AE8</f>
        <v>-4106</v>
      </c>
      <c r="AD9" s="50">
        <f>'CR Khépri Santé'!AF8</f>
        <v>0</v>
      </c>
      <c r="AE9" s="121">
        <f>'CR Khépri Santé'!AG8</f>
        <v>-4106</v>
      </c>
      <c r="AF9" s="50">
        <f>'CR Khépri Santé'!AH8</f>
        <v>0</v>
      </c>
      <c r="AG9" s="121">
        <f>'CR Khépri Santé'!AI8</f>
        <v>-4106</v>
      </c>
      <c r="AH9" s="50">
        <f>'CR Khépri Santé'!AJ8</f>
        <v>0</v>
      </c>
      <c r="AI9" s="121">
        <f>'CR Khépri Santé'!AK8</f>
        <v>-4106</v>
      </c>
      <c r="AJ9" s="50">
        <f>'CR Khépri Santé'!AL8</f>
        <v>0</v>
      </c>
      <c r="AK9" s="121">
        <f>'CR Khépri Santé'!AM8</f>
        <v>-4106</v>
      </c>
      <c r="AL9" s="50">
        <f>'CR Khépri Santé'!AN8</f>
        <v>0</v>
      </c>
      <c r="AM9" s="121">
        <f>'CR Khépri Santé'!AO8</f>
        <v>-4106</v>
      </c>
      <c r="AN9" s="50">
        <f>'CR Khépri Santé'!AP8</f>
        <v>0</v>
      </c>
      <c r="AO9" s="121">
        <f>'CR Khépri Santé'!AQ8</f>
        <v>-4106</v>
      </c>
      <c r="AP9" s="50">
        <f>'CR Khépri Santé'!AR8</f>
        <v>0</v>
      </c>
      <c r="AQ9" s="121">
        <f>'CR Khépri Santé'!AS8</f>
        <v>-4106</v>
      </c>
      <c r="AR9" s="50">
        <f>'CR Khépri Santé'!AT8</f>
        <v>0</v>
      </c>
      <c r="AS9" s="121">
        <f>'CR Khépri Santé'!AU8</f>
        <v>-4106</v>
      </c>
      <c r="AT9" s="50">
        <f>'CR Khépri Santé'!AV8</f>
        <v>0</v>
      </c>
      <c r="AU9" s="121">
        <f>'CR Khépri Santé'!AW8</f>
        <v>-4106</v>
      </c>
      <c r="AV9" s="50">
        <f>'CR Khépri Santé'!AX8</f>
        <v>0</v>
      </c>
      <c r="AW9" s="121">
        <f>'CR Khépri Santé'!AY8</f>
        <v>-4106</v>
      </c>
      <c r="AX9" s="50">
        <f>'CR Khépri Santé'!AZ8</f>
        <v>0</v>
      </c>
      <c r="AY9" s="121">
        <f>'CR Khépri Santé'!BA8</f>
        <v>-4106</v>
      </c>
      <c r="AZ9" s="50">
        <f>'CR Khépri Santé'!BB8</f>
        <v>0</v>
      </c>
      <c r="BA9" s="121">
        <f>'CR Khépri Santé'!BC8</f>
        <v>-4106</v>
      </c>
      <c r="BB9" s="50">
        <f>'CR Khépri Santé'!BD8</f>
        <v>0</v>
      </c>
      <c r="BC9" s="121">
        <f>'CR Khépri Santé'!BE8</f>
        <v>-4106</v>
      </c>
      <c r="BD9" s="50">
        <f>'CR Khépri Santé'!BF8</f>
        <v>0</v>
      </c>
      <c r="BE9" s="121">
        <f>'CR Khépri Santé'!BG8</f>
        <v>-4106</v>
      </c>
      <c r="BF9" s="50">
        <f>'CR Khépri Santé'!BH8</f>
        <v>0</v>
      </c>
      <c r="BG9" s="121">
        <f>'CR Khépri Santé'!BI8</f>
        <v>-4106</v>
      </c>
      <c r="BH9" s="50">
        <f>'CR Khépri Santé'!BJ8</f>
        <v>0</v>
      </c>
      <c r="BI9" s="121">
        <f>'CR Khépri Santé'!BK8</f>
        <v>-4106</v>
      </c>
      <c r="BJ9" s="50">
        <f>'CR Khépri Santé'!BL8</f>
        <v>0</v>
      </c>
      <c r="BK9" s="121">
        <f>'CR Khépri Santé'!BM8</f>
        <v>-4106</v>
      </c>
      <c r="BL9" s="50">
        <f>'CR Khépri Santé'!BN8</f>
        <v>0</v>
      </c>
      <c r="BM9" s="121">
        <f>'CR Khépri Santé'!BO8</f>
        <v>-4106</v>
      </c>
      <c r="BN9" s="50">
        <f>'CR Khépri Santé'!BP8</f>
        <v>0</v>
      </c>
      <c r="BO9" s="121">
        <f>'CR Khépri Santé'!BQ8</f>
        <v>-4106</v>
      </c>
      <c r="BP9" s="50">
        <f>'CR Khépri Santé'!BR8</f>
        <v>0</v>
      </c>
      <c r="BQ9" s="121">
        <f>'CR Khépri Santé'!BS8</f>
        <v>-4106</v>
      </c>
      <c r="BR9" s="50">
        <f>'CR Khépri Santé'!BT8</f>
        <v>0</v>
      </c>
      <c r="BS9" s="121">
        <f>'CR Khépri Santé'!BU8</f>
        <v>-4106</v>
      </c>
      <c r="BT9" s="50">
        <f>'CR Khépri Santé'!BV8</f>
        <v>0</v>
      </c>
      <c r="BU9" s="121">
        <f>'CR Khépri Santé'!BW8</f>
        <v>-4106</v>
      </c>
      <c r="BV9" s="50">
        <f>'CR Khépri Santé'!BX8</f>
        <v>0</v>
      </c>
      <c r="BW9" s="121">
        <f>'CR Khépri Santé'!BY8</f>
        <v>-4106</v>
      </c>
      <c r="BX9" s="50">
        <f>'CR Khépri Santé'!BZ8</f>
        <v>0</v>
      </c>
      <c r="BY9" s="121">
        <f>'CR Khépri Santé'!CA8</f>
        <v>-4106</v>
      </c>
      <c r="BZ9" s="50">
        <f>'CR Khépri Santé'!CB8</f>
        <v>0</v>
      </c>
      <c r="CA9" s="121">
        <f>'CR Khépri Santé'!CC8</f>
        <v>-4106</v>
      </c>
      <c r="CB9" s="50">
        <f>'CR Khépri Santé'!CD8</f>
        <v>0</v>
      </c>
      <c r="CC9" s="121">
        <f>'CR Khépri Santé'!CE8</f>
        <v>-4106</v>
      </c>
      <c r="CD9" s="50">
        <f>'CR Khépri Santé'!CF8</f>
        <v>0</v>
      </c>
    </row>
    <row r="10" spans="1:85" ht="23" customHeight="1">
      <c r="B10" s="546" t="str">
        <f>'CR Khépri Santé'!B9</f>
        <v>Impôts et taxes</v>
      </c>
      <c r="C10" s="547"/>
      <c r="D10" s="121">
        <f t="shared" si="0"/>
        <v>-7791.9999999999991</v>
      </c>
      <c r="E10" s="50">
        <f t="shared" si="1"/>
        <v>0</v>
      </c>
      <c r="F10" s="121">
        <f t="shared" si="2"/>
        <v>-9597</v>
      </c>
      <c r="G10" s="50">
        <f t="shared" si="3"/>
        <v>0</v>
      </c>
      <c r="H10" s="121">
        <f t="shared" si="4"/>
        <v>-10000</v>
      </c>
      <c r="I10" s="50">
        <f t="shared" si="5"/>
        <v>0</v>
      </c>
      <c r="K10" s="121">
        <f>'CR Khépri Santé'!M9</f>
        <v>-649.33333333333337</v>
      </c>
      <c r="L10" s="50">
        <f>'CR Khépri Santé'!N9</f>
        <v>0</v>
      </c>
      <c r="M10" s="121">
        <f>'CR Khépri Santé'!O9</f>
        <v>-649.33333333333337</v>
      </c>
      <c r="N10" s="50">
        <f>'CR Khépri Santé'!P9</f>
        <v>0</v>
      </c>
      <c r="O10" s="121">
        <f>'CR Khépri Santé'!Q9</f>
        <v>-649.33333333333337</v>
      </c>
      <c r="P10" s="50">
        <f>'CR Khépri Santé'!R9</f>
        <v>0</v>
      </c>
      <c r="Q10" s="121">
        <f>'CR Khépri Santé'!S9</f>
        <v>-649.33333333333337</v>
      </c>
      <c r="R10" s="50">
        <f>'CR Khépri Santé'!T9</f>
        <v>0</v>
      </c>
      <c r="S10" s="121">
        <f>'CR Khépri Santé'!U9</f>
        <v>-649.33333333333337</v>
      </c>
      <c r="T10" s="50">
        <f>'CR Khépri Santé'!V9</f>
        <v>0</v>
      </c>
      <c r="U10" s="121">
        <f>'CR Khépri Santé'!W9</f>
        <v>-649.33333333333337</v>
      </c>
      <c r="V10" s="50">
        <f>'CR Khépri Santé'!X9</f>
        <v>0</v>
      </c>
      <c r="W10" s="121">
        <f>'CR Khépri Santé'!Y9</f>
        <v>-649.33333333333337</v>
      </c>
      <c r="X10" s="50">
        <f>'CR Khépri Santé'!Z9</f>
        <v>0</v>
      </c>
      <c r="Y10" s="121">
        <f>'CR Khépri Santé'!AA9</f>
        <v>-649.33333333333337</v>
      </c>
      <c r="Z10" s="50">
        <f>'CR Khépri Santé'!AB9</f>
        <v>0</v>
      </c>
      <c r="AA10" s="121">
        <f>'CR Khépri Santé'!AC9</f>
        <v>-649.33333333333337</v>
      </c>
      <c r="AB10" s="50">
        <f>'CR Khépri Santé'!AD9</f>
        <v>0</v>
      </c>
      <c r="AC10" s="121">
        <f>'CR Khépri Santé'!AE9</f>
        <v>-649.33333333333337</v>
      </c>
      <c r="AD10" s="50">
        <f>'CR Khépri Santé'!AF9</f>
        <v>0</v>
      </c>
      <c r="AE10" s="121">
        <f>'CR Khépri Santé'!AG9</f>
        <v>-649.33333333333337</v>
      </c>
      <c r="AF10" s="50">
        <f>'CR Khépri Santé'!AH9</f>
        <v>0</v>
      </c>
      <c r="AG10" s="121">
        <f>'CR Khépri Santé'!AI9</f>
        <v>-649.33333333333337</v>
      </c>
      <c r="AH10" s="50">
        <f>'CR Khépri Santé'!AJ9</f>
        <v>0</v>
      </c>
      <c r="AI10" s="121">
        <f>'CR Khépri Santé'!AK9</f>
        <v>-799.75</v>
      </c>
      <c r="AJ10" s="50">
        <f>'CR Khépri Santé'!AL9</f>
        <v>0</v>
      </c>
      <c r="AK10" s="121">
        <f>'CR Khépri Santé'!AM9</f>
        <v>-799.75</v>
      </c>
      <c r="AL10" s="50">
        <f>'CR Khépri Santé'!AN9</f>
        <v>0</v>
      </c>
      <c r="AM10" s="121">
        <f>'CR Khépri Santé'!AO9</f>
        <v>-799.75</v>
      </c>
      <c r="AN10" s="50">
        <f>'CR Khépri Santé'!AP9</f>
        <v>0</v>
      </c>
      <c r="AO10" s="121">
        <f>'CR Khépri Santé'!AQ9</f>
        <v>-799.75</v>
      </c>
      <c r="AP10" s="50">
        <f>'CR Khépri Santé'!AR9</f>
        <v>0</v>
      </c>
      <c r="AQ10" s="121">
        <f>'CR Khépri Santé'!AS9</f>
        <v>-799.75</v>
      </c>
      <c r="AR10" s="50">
        <f>'CR Khépri Santé'!AT9</f>
        <v>0</v>
      </c>
      <c r="AS10" s="121">
        <f>'CR Khépri Santé'!AU9</f>
        <v>-799.75</v>
      </c>
      <c r="AT10" s="50">
        <f>'CR Khépri Santé'!AV9</f>
        <v>0</v>
      </c>
      <c r="AU10" s="121">
        <f>'CR Khépri Santé'!AW9</f>
        <v>-799.75</v>
      </c>
      <c r="AV10" s="50">
        <f>'CR Khépri Santé'!AX9</f>
        <v>0</v>
      </c>
      <c r="AW10" s="121">
        <f>'CR Khépri Santé'!AY9</f>
        <v>-799.75</v>
      </c>
      <c r="AX10" s="50">
        <f>'CR Khépri Santé'!AZ9</f>
        <v>0</v>
      </c>
      <c r="AY10" s="121">
        <f>'CR Khépri Santé'!BA9</f>
        <v>-799.75</v>
      </c>
      <c r="AZ10" s="50">
        <f>'CR Khépri Santé'!BB9</f>
        <v>0</v>
      </c>
      <c r="BA10" s="121">
        <f>'CR Khépri Santé'!BC9</f>
        <v>-799.75</v>
      </c>
      <c r="BB10" s="50">
        <f>'CR Khépri Santé'!BD9</f>
        <v>0</v>
      </c>
      <c r="BC10" s="121">
        <f>'CR Khépri Santé'!BE9</f>
        <v>-799.75</v>
      </c>
      <c r="BD10" s="50">
        <f>'CR Khépri Santé'!BF9</f>
        <v>0</v>
      </c>
      <c r="BE10" s="121">
        <f>'CR Khépri Santé'!BG9</f>
        <v>-799.75</v>
      </c>
      <c r="BF10" s="50">
        <f>'CR Khépri Santé'!BH9</f>
        <v>0</v>
      </c>
      <c r="BG10" s="121">
        <f>'CR Khépri Santé'!BI9</f>
        <v>-833.33333333333337</v>
      </c>
      <c r="BH10" s="50">
        <f>'CR Khépri Santé'!BJ9</f>
        <v>0</v>
      </c>
      <c r="BI10" s="121">
        <f>'CR Khépri Santé'!BK9</f>
        <v>-833.33333333333337</v>
      </c>
      <c r="BJ10" s="50">
        <f>'CR Khépri Santé'!BL9</f>
        <v>0</v>
      </c>
      <c r="BK10" s="121">
        <f>'CR Khépri Santé'!BM9</f>
        <v>-833.33333333333337</v>
      </c>
      <c r="BL10" s="50">
        <f>'CR Khépri Santé'!BN9</f>
        <v>0</v>
      </c>
      <c r="BM10" s="121">
        <f>'CR Khépri Santé'!BO9</f>
        <v>-833.33333333333337</v>
      </c>
      <c r="BN10" s="50">
        <f>'CR Khépri Santé'!BP9</f>
        <v>0</v>
      </c>
      <c r="BO10" s="121">
        <f>'CR Khépri Santé'!BQ9</f>
        <v>-833.33333333333337</v>
      </c>
      <c r="BP10" s="50">
        <f>'CR Khépri Santé'!BR9</f>
        <v>0</v>
      </c>
      <c r="BQ10" s="121">
        <f>'CR Khépri Santé'!BS9</f>
        <v>-833.33333333333337</v>
      </c>
      <c r="BR10" s="50">
        <f>'CR Khépri Santé'!BT9</f>
        <v>0</v>
      </c>
      <c r="BS10" s="121">
        <f>'CR Khépri Santé'!BU9</f>
        <v>-833.33333333333337</v>
      </c>
      <c r="BT10" s="50">
        <f>'CR Khépri Santé'!BV9</f>
        <v>0</v>
      </c>
      <c r="BU10" s="121">
        <f>'CR Khépri Santé'!BW9</f>
        <v>-833.33333333333337</v>
      </c>
      <c r="BV10" s="50">
        <f>'CR Khépri Santé'!BX9</f>
        <v>0</v>
      </c>
      <c r="BW10" s="121">
        <f>'CR Khépri Santé'!BY9</f>
        <v>-833.33333333333337</v>
      </c>
      <c r="BX10" s="50">
        <f>'CR Khépri Santé'!BZ9</f>
        <v>0</v>
      </c>
      <c r="BY10" s="121">
        <f>'CR Khépri Santé'!CA9</f>
        <v>-833.33333333333337</v>
      </c>
      <c r="BZ10" s="50">
        <f>'CR Khépri Santé'!CB9</f>
        <v>0</v>
      </c>
      <c r="CA10" s="121">
        <f>'CR Khépri Santé'!CC9</f>
        <v>-833.33333333333337</v>
      </c>
      <c r="CB10" s="50">
        <f>'CR Khépri Santé'!CD9</f>
        <v>0</v>
      </c>
      <c r="CC10" s="121">
        <f>'CR Khépri Santé'!CE9</f>
        <v>-833.33333333333337</v>
      </c>
      <c r="CD10" s="50">
        <f>'CR Khépri Santé'!CF9</f>
        <v>0</v>
      </c>
    </row>
    <row r="11" spans="1:85" ht="23" customHeight="1">
      <c r="B11" s="546" t="str">
        <f>'CR Khépri Santé'!B21</f>
        <v>Résultat Financier</v>
      </c>
      <c r="C11" s="547"/>
      <c r="D11" s="121">
        <f t="shared" si="0"/>
        <v>-1953.138095238095</v>
      </c>
      <c r="E11" s="50">
        <f t="shared" si="1"/>
        <v>0</v>
      </c>
      <c r="F11" s="121">
        <f t="shared" si="2"/>
        <v>-2465.0299999999993</v>
      </c>
      <c r="G11" s="50">
        <f t="shared" si="3"/>
        <v>0</v>
      </c>
      <c r="H11" s="121">
        <f t="shared" si="4"/>
        <v>-1906.1185714285702</v>
      </c>
      <c r="I11" s="50">
        <f t="shared" si="5"/>
        <v>0</v>
      </c>
      <c r="K11" s="121">
        <f>'CR Khépri Santé'!M21</f>
        <v>-115.16999999999999</v>
      </c>
      <c r="L11" s="50">
        <f>'CR Khépri Santé'!N21</f>
        <v>0</v>
      </c>
      <c r="M11" s="121">
        <f>'CR Khépri Santé'!O21</f>
        <v>-113.12</v>
      </c>
      <c r="N11" s="50">
        <f>'CR Khépri Santé'!P21</f>
        <v>0</v>
      </c>
      <c r="O11" s="121">
        <f>'CR Khépri Santé'!Q21</f>
        <v>-111.06</v>
      </c>
      <c r="P11" s="50">
        <f>'CR Khépri Santé'!R21</f>
        <v>0</v>
      </c>
      <c r="Q11" s="121">
        <f>'CR Khépri Santé'!S21</f>
        <v>-108.99</v>
      </c>
      <c r="R11" s="50">
        <f>'CR Khépri Santé'!T21</f>
        <v>0</v>
      </c>
      <c r="S11" s="121">
        <f>'CR Khépri Santé'!U21</f>
        <v>-106.91</v>
      </c>
      <c r="T11" s="50">
        <f>'CR Khépri Santé'!V21</f>
        <v>0</v>
      </c>
      <c r="U11" s="121">
        <f>'CR Khépri Santé'!W21</f>
        <v>-104.84</v>
      </c>
      <c r="V11" s="50">
        <f>'CR Khépri Santé'!X21</f>
        <v>0</v>
      </c>
      <c r="W11" s="121">
        <f>'CR Khépri Santé'!Y21</f>
        <v>-102.77</v>
      </c>
      <c r="X11" s="50">
        <f>'CR Khépri Santé'!Z21</f>
        <v>0</v>
      </c>
      <c r="Y11" s="121">
        <f>'CR Khépri Santé'!AA21</f>
        <v>-245.69</v>
      </c>
      <c r="Z11" s="50">
        <f>'CR Khépri Santé'!AB21</f>
        <v>0</v>
      </c>
      <c r="AA11" s="121">
        <f>'CR Khépri Santé'!AC21</f>
        <v>-241.87380952380951</v>
      </c>
      <c r="AB11" s="50">
        <f>'CR Khépri Santé'!AD21</f>
        <v>0</v>
      </c>
      <c r="AC11" s="121">
        <f>'CR Khépri Santé'!AE21</f>
        <v>-238.05761904761903</v>
      </c>
      <c r="AD11" s="50">
        <f>'CR Khépri Santé'!AF21</f>
        <v>0</v>
      </c>
      <c r="AE11" s="121">
        <f>'CR Khépri Santé'!AG21</f>
        <v>-234.24142857142857</v>
      </c>
      <c r="AF11" s="50">
        <f>'CR Khépri Santé'!AH21</f>
        <v>0</v>
      </c>
      <c r="AG11" s="121">
        <f>'CR Khépri Santé'!AI21</f>
        <v>-230.41523809523807</v>
      </c>
      <c r="AH11" s="50">
        <f>'CR Khépri Santé'!AJ21</f>
        <v>0</v>
      </c>
      <c r="AI11" s="121">
        <f>'CR Khépri Santé'!AK21</f>
        <v>-226.57904761904757</v>
      </c>
      <c r="AJ11" s="50">
        <f>'CR Khépri Santé'!AL21</f>
        <v>0</v>
      </c>
      <c r="AK11" s="121">
        <f>'CR Khépri Santé'!AM21</f>
        <v>-222.75285714285712</v>
      </c>
      <c r="AL11" s="50">
        <f>'CR Khépri Santé'!AN21</f>
        <v>0</v>
      </c>
      <c r="AM11" s="121">
        <f>'CR Khépri Santé'!AO21</f>
        <v>-218.90666666666664</v>
      </c>
      <c r="AN11" s="50">
        <f>'CR Khépri Santé'!AP21</f>
        <v>0</v>
      </c>
      <c r="AO11" s="121">
        <f>'CR Khépri Santé'!AQ21</f>
        <v>-215.07047619047614</v>
      </c>
      <c r="AP11" s="50">
        <f>'CR Khépri Santé'!AR21</f>
        <v>0</v>
      </c>
      <c r="AQ11" s="121">
        <f>'CR Khépri Santé'!AS21</f>
        <v>-211.22428571428563</v>
      </c>
      <c r="AR11" s="50">
        <f>'CR Khépri Santé'!AT21</f>
        <v>0</v>
      </c>
      <c r="AS11" s="121">
        <f>'CR Khépri Santé'!AU21</f>
        <v>-207.36809523809518</v>
      </c>
      <c r="AT11" s="50">
        <f>'CR Khépri Santé'!AV21</f>
        <v>0</v>
      </c>
      <c r="AU11" s="121">
        <f>'CR Khépri Santé'!AW21</f>
        <v>-203.5119047619047</v>
      </c>
      <c r="AV11" s="50">
        <f>'CR Khépri Santé'!AX21</f>
        <v>0</v>
      </c>
      <c r="AW11" s="121">
        <f>'CR Khépri Santé'!AY21</f>
        <v>-199.65571428571423</v>
      </c>
      <c r="AX11" s="50">
        <f>'CR Khépri Santé'!AZ21</f>
        <v>0</v>
      </c>
      <c r="AY11" s="121">
        <f>'CR Khépri Santé'!BA21</f>
        <v>-195.78952380952373</v>
      </c>
      <c r="AZ11" s="50">
        <f>'CR Khépri Santé'!BB21</f>
        <v>0</v>
      </c>
      <c r="BA11" s="121">
        <f>'CR Khépri Santé'!BC21</f>
        <v>-191.93333333333325</v>
      </c>
      <c r="BB11" s="50">
        <f>'CR Khépri Santé'!BD21</f>
        <v>0</v>
      </c>
      <c r="BC11" s="121">
        <f>'CR Khépri Santé'!BE21</f>
        <v>-188.05714285714276</v>
      </c>
      <c r="BD11" s="50">
        <f>'CR Khépri Santé'!BF21</f>
        <v>0</v>
      </c>
      <c r="BE11" s="121">
        <f>'CR Khépri Santé'!BG21</f>
        <v>-184.18095238095231</v>
      </c>
      <c r="BF11" s="50">
        <f>'CR Khépri Santé'!BH21</f>
        <v>0</v>
      </c>
      <c r="BG11" s="121">
        <f>'CR Khépri Santé'!BI21</f>
        <v>-180.2947619047618</v>
      </c>
      <c r="BH11" s="50">
        <f>'CR Khépri Santé'!BJ21</f>
        <v>0</v>
      </c>
      <c r="BI11" s="121">
        <f>'CR Khépri Santé'!BK21</f>
        <v>-176.40857142857132</v>
      </c>
      <c r="BJ11" s="50">
        <f>'CR Khépri Santé'!BL21</f>
        <v>0</v>
      </c>
      <c r="BK11" s="121">
        <f>'CR Khépri Santé'!BM21</f>
        <v>-172.51238095238085</v>
      </c>
      <c r="BL11" s="50">
        <f>'CR Khépri Santé'!BN21</f>
        <v>0</v>
      </c>
      <c r="BM11" s="121">
        <f>'CR Khépri Santé'!BO21</f>
        <v>-168.62619047619035</v>
      </c>
      <c r="BN11" s="50">
        <f>'CR Khépri Santé'!BP21</f>
        <v>0</v>
      </c>
      <c r="BO11" s="121">
        <f>'CR Khépri Santé'!BQ21</f>
        <v>-164.72999999999988</v>
      </c>
      <c r="BP11" s="50">
        <f>'CR Khépri Santé'!BR21</f>
        <v>0</v>
      </c>
      <c r="BQ11" s="121">
        <f>'CR Khépri Santé'!BS21</f>
        <v>-160.82380952380942</v>
      </c>
      <c r="BR11" s="50">
        <f>'CR Khépri Santé'!BT21</f>
        <v>0</v>
      </c>
      <c r="BS11" s="121">
        <f>'CR Khépri Santé'!BU21</f>
        <v>-156.90761904761894</v>
      </c>
      <c r="BT11" s="50">
        <f>'CR Khépri Santé'!BV21</f>
        <v>0</v>
      </c>
      <c r="BU11" s="121">
        <f>'CR Khépri Santé'!BW21</f>
        <v>-153.00142857142845</v>
      </c>
      <c r="BV11" s="50">
        <f>'CR Khépri Santé'!BX21</f>
        <v>0</v>
      </c>
      <c r="BW11" s="121">
        <f>'CR Khépri Santé'!BY21</f>
        <v>-149.09523809523796</v>
      </c>
      <c r="BX11" s="50">
        <f>'CR Khépri Santé'!BZ21</f>
        <v>0</v>
      </c>
      <c r="BY11" s="121">
        <f>'CR Khépri Santé'!CA21</f>
        <v>-145.16904761904752</v>
      </c>
      <c r="BZ11" s="50">
        <f>'CR Khépri Santé'!CB21</f>
        <v>0</v>
      </c>
      <c r="CA11" s="121">
        <f>'CR Khépri Santé'!CC21</f>
        <v>-141.24285714285705</v>
      </c>
      <c r="CB11" s="50">
        <f>'CR Khépri Santé'!CD21</f>
        <v>0</v>
      </c>
      <c r="CC11" s="121">
        <f>'CR Khépri Santé'!CE21</f>
        <v>-137.30666666666656</v>
      </c>
      <c r="CD11" s="50">
        <f>'CR Khépri Santé'!CF21</f>
        <v>0</v>
      </c>
    </row>
    <row r="12" spans="1:85" ht="23" customHeight="1">
      <c r="B12" s="546" t="str">
        <f>'CR Khépri Santé'!B26</f>
        <v>Résultat Exceptionnel</v>
      </c>
      <c r="C12" s="547"/>
      <c r="D12" s="121">
        <f t="shared" si="0"/>
        <v>0</v>
      </c>
      <c r="E12" s="50">
        <f t="shared" si="1"/>
        <v>0</v>
      </c>
      <c r="F12" s="121">
        <f t="shared" si="2"/>
        <v>0</v>
      </c>
      <c r="G12" s="50">
        <f t="shared" si="3"/>
        <v>0</v>
      </c>
      <c r="H12" s="121">
        <f t="shared" si="4"/>
        <v>0</v>
      </c>
      <c r="I12" s="50">
        <f t="shared" si="5"/>
        <v>0</v>
      </c>
      <c r="K12" s="121">
        <f>'CR Khépri Santé'!M26</f>
        <v>0</v>
      </c>
      <c r="L12" s="50">
        <f>'CR Khépri Santé'!N26</f>
        <v>0</v>
      </c>
      <c r="M12" s="121">
        <f>'CR Khépri Santé'!O26</f>
        <v>0</v>
      </c>
      <c r="N12" s="50">
        <f>'CR Khépri Santé'!P26</f>
        <v>0</v>
      </c>
      <c r="O12" s="121">
        <f>'CR Khépri Santé'!Q26</f>
        <v>0</v>
      </c>
      <c r="P12" s="50">
        <f>'CR Khépri Santé'!R26</f>
        <v>0</v>
      </c>
      <c r="Q12" s="121">
        <f>'CR Khépri Santé'!S26</f>
        <v>0</v>
      </c>
      <c r="R12" s="50">
        <f>'CR Khépri Santé'!T26</f>
        <v>0</v>
      </c>
      <c r="S12" s="121">
        <f>'CR Khépri Santé'!U26</f>
        <v>0</v>
      </c>
      <c r="T12" s="50">
        <f>'CR Khépri Santé'!V26</f>
        <v>0</v>
      </c>
      <c r="U12" s="121">
        <f>'CR Khépri Santé'!W26</f>
        <v>0</v>
      </c>
      <c r="V12" s="50">
        <f>'CR Khépri Santé'!X26</f>
        <v>0</v>
      </c>
      <c r="W12" s="121">
        <f>'CR Khépri Santé'!Y26</f>
        <v>0</v>
      </c>
      <c r="X12" s="50">
        <f>'CR Khépri Santé'!Z26</f>
        <v>0</v>
      </c>
      <c r="Y12" s="121">
        <f>'CR Khépri Santé'!AA26</f>
        <v>0</v>
      </c>
      <c r="Z12" s="50">
        <f>'CR Khépri Santé'!AB26</f>
        <v>0</v>
      </c>
      <c r="AA12" s="121">
        <f>'CR Khépri Santé'!AC26</f>
        <v>0</v>
      </c>
      <c r="AB12" s="50">
        <f>'CR Khépri Santé'!AD26</f>
        <v>0</v>
      </c>
      <c r="AC12" s="121">
        <f>'CR Khépri Santé'!AE26</f>
        <v>0</v>
      </c>
      <c r="AD12" s="50">
        <f>'CR Khépri Santé'!AF26</f>
        <v>0</v>
      </c>
      <c r="AE12" s="121">
        <f>'CR Khépri Santé'!AG26</f>
        <v>0</v>
      </c>
      <c r="AF12" s="50">
        <f>'CR Khépri Santé'!AH26</f>
        <v>0</v>
      </c>
      <c r="AG12" s="121">
        <f>'CR Khépri Santé'!AI26</f>
        <v>0</v>
      </c>
      <c r="AH12" s="50">
        <f>'CR Khépri Santé'!AJ26</f>
        <v>0</v>
      </c>
      <c r="AI12" s="121">
        <f>'CR Khépri Santé'!AK26</f>
        <v>0</v>
      </c>
      <c r="AJ12" s="50">
        <f>'CR Khépri Santé'!AL26</f>
        <v>0</v>
      </c>
      <c r="AK12" s="121">
        <f>'CR Khépri Santé'!AM26</f>
        <v>0</v>
      </c>
      <c r="AL12" s="50">
        <f>'CR Khépri Santé'!AN26</f>
        <v>0</v>
      </c>
      <c r="AM12" s="121">
        <f>'CR Khépri Santé'!AO26</f>
        <v>0</v>
      </c>
      <c r="AN12" s="50">
        <f>'CR Khépri Santé'!AP26</f>
        <v>0</v>
      </c>
      <c r="AO12" s="121">
        <f>'CR Khépri Santé'!AQ26</f>
        <v>0</v>
      </c>
      <c r="AP12" s="50">
        <f>'CR Khépri Santé'!AR26</f>
        <v>0</v>
      </c>
      <c r="AQ12" s="121">
        <f>'CR Khépri Santé'!AS26</f>
        <v>0</v>
      </c>
      <c r="AR12" s="50">
        <f>'CR Khépri Santé'!AT26</f>
        <v>0</v>
      </c>
      <c r="AS12" s="121">
        <f>'CR Khépri Santé'!AU26</f>
        <v>0</v>
      </c>
      <c r="AT12" s="50">
        <f>'CR Khépri Santé'!AV26</f>
        <v>0</v>
      </c>
      <c r="AU12" s="121">
        <f>'CR Khépri Santé'!AW26</f>
        <v>0</v>
      </c>
      <c r="AV12" s="50">
        <f>'CR Khépri Santé'!AX26</f>
        <v>0</v>
      </c>
      <c r="AW12" s="121">
        <f>'CR Khépri Santé'!AY26</f>
        <v>0</v>
      </c>
      <c r="AX12" s="50">
        <f>'CR Khépri Santé'!AZ26</f>
        <v>0</v>
      </c>
      <c r="AY12" s="121">
        <f>'CR Khépri Santé'!BA26</f>
        <v>0</v>
      </c>
      <c r="AZ12" s="50">
        <f>'CR Khépri Santé'!BB26</f>
        <v>0</v>
      </c>
      <c r="BA12" s="121">
        <f>'CR Khépri Santé'!BC26</f>
        <v>0</v>
      </c>
      <c r="BB12" s="50">
        <f>'CR Khépri Santé'!BD26</f>
        <v>0</v>
      </c>
      <c r="BC12" s="121">
        <f>'CR Khépri Santé'!BE26</f>
        <v>0</v>
      </c>
      <c r="BD12" s="50">
        <f>'CR Khépri Santé'!BF26</f>
        <v>0</v>
      </c>
      <c r="BE12" s="121">
        <f>'CR Khépri Santé'!BG26</f>
        <v>0</v>
      </c>
      <c r="BF12" s="50">
        <f>'CR Khépri Santé'!BH26</f>
        <v>0</v>
      </c>
      <c r="BG12" s="121">
        <f>'CR Khépri Santé'!BI26</f>
        <v>0</v>
      </c>
      <c r="BH12" s="50">
        <f>'CR Khépri Santé'!BJ26</f>
        <v>0</v>
      </c>
      <c r="BI12" s="121">
        <f>'CR Khépri Santé'!BK26</f>
        <v>0</v>
      </c>
      <c r="BJ12" s="50">
        <f>'CR Khépri Santé'!BL26</f>
        <v>0</v>
      </c>
      <c r="BK12" s="121">
        <f>'CR Khépri Santé'!BM26</f>
        <v>0</v>
      </c>
      <c r="BL12" s="50">
        <f>'CR Khépri Santé'!BN26</f>
        <v>0</v>
      </c>
      <c r="BM12" s="121">
        <f>'CR Khépri Santé'!BO26</f>
        <v>0</v>
      </c>
      <c r="BN12" s="50">
        <f>'CR Khépri Santé'!BP26</f>
        <v>0</v>
      </c>
      <c r="BO12" s="121">
        <f>'CR Khépri Santé'!BQ26</f>
        <v>0</v>
      </c>
      <c r="BP12" s="50">
        <f>'CR Khépri Santé'!BR26</f>
        <v>0</v>
      </c>
      <c r="BQ12" s="121">
        <f>'CR Khépri Santé'!BS26</f>
        <v>0</v>
      </c>
      <c r="BR12" s="50">
        <f>'CR Khépri Santé'!BT26</f>
        <v>0</v>
      </c>
      <c r="BS12" s="121">
        <f>'CR Khépri Santé'!BU26</f>
        <v>0</v>
      </c>
      <c r="BT12" s="50">
        <f>'CR Khépri Santé'!BV26</f>
        <v>0</v>
      </c>
      <c r="BU12" s="121">
        <f>'CR Khépri Santé'!BW26</f>
        <v>0</v>
      </c>
      <c r="BV12" s="50">
        <f>'CR Khépri Santé'!BX26</f>
        <v>0</v>
      </c>
      <c r="BW12" s="121">
        <f>'CR Khépri Santé'!BY26</f>
        <v>0</v>
      </c>
      <c r="BX12" s="50">
        <f>'CR Khépri Santé'!BZ26</f>
        <v>0</v>
      </c>
      <c r="BY12" s="121">
        <f>'CR Khépri Santé'!CA26</f>
        <v>0</v>
      </c>
      <c r="BZ12" s="50">
        <f>'CR Khépri Santé'!CB26</f>
        <v>0</v>
      </c>
      <c r="CA12" s="121">
        <f>'CR Khépri Santé'!CC26</f>
        <v>0</v>
      </c>
      <c r="CB12" s="50">
        <f>'CR Khépri Santé'!CD26</f>
        <v>0</v>
      </c>
      <c r="CC12" s="121">
        <f>'CR Khépri Santé'!CE26</f>
        <v>0</v>
      </c>
      <c r="CD12" s="50">
        <f>'CR Khépri Santé'!CF26</f>
        <v>0</v>
      </c>
    </row>
    <row r="13" spans="1:85" ht="23" customHeight="1">
      <c r="B13" s="546" t="str">
        <f>'CR Khépri Santé'!B27</f>
        <v>Participation des salariés</v>
      </c>
      <c r="C13" s="547"/>
      <c r="D13" s="121">
        <f t="shared" si="0"/>
        <v>0</v>
      </c>
      <c r="E13" s="50">
        <f t="shared" si="1"/>
        <v>0</v>
      </c>
      <c r="F13" s="121">
        <f t="shared" si="2"/>
        <v>0</v>
      </c>
      <c r="G13" s="50">
        <f t="shared" si="3"/>
        <v>0</v>
      </c>
      <c r="H13" s="121">
        <f t="shared" si="4"/>
        <v>0</v>
      </c>
      <c r="I13" s="50">
        <f t="shared" si="5"/>
        <v>0</v>
      </c>
      <c r="K13" s="121">
        <f>'CR Khépri Santé'!M27</f>
        <v>0</v>
      </c>
      <c r="L13" s="50">
        <f>'CR Khépri Santé'!N27</f>
        <v>0</v>
      </c>
      <c r="M13" s="121">
        <f>'CR Khépri Santé'!O27</f>
        <v>0</v>
      </c>
      <c r="N13" s="50">
        <f>'CR Khépri Santé'!P27</f>
        <v>0</v>
      </c>
      <c r="O13" s="121">
        <f>'CR Khépri Santé'!Q27</f>
        <v>0</v>
      </c>
      <c r="P13" s="50">
        <f>'CR Khépri Santé'!R27</f>
        <v>0</v>
      </c>
      <c r="Q13" s="121">
        <f>'CR Khépri Santé'!S27</f>
        <v>0</v>
      </c>
      <c r="R13" s="50">
        <f>'CR Khépri Santé'!T27</f>
        <v>0</v>
      </c>
      <c r="S13" s="121">
        <f>'CR Khépri Santé'!U27</f>
        <v>0</v>
      </c>
      <c r="T13" s="50">
        <f>'CR Khépri Santé'!V27</f>
        <v>0</v>
      </c>
      <c r="U13" s="121">
        <f>'CR Khépri Santé'!W27</f>
        <v>0</v>
      </c>
      <c r="V13" s="50">
        <f>'CR Khépri Santé'!X27</f>
        <v>0</v>
      </c>
      <c r="W13" s="121">
        <f>'CR Khépri Santé'!Y27</f>
        <v>0</v>
      </c>
      <c r="X13" s="50">
        <f>'CR Khépri Santé'!Z27</f>
        <v>0</v>
      </c>
      <c r="Y13" s="121">
        <f>'CR Khépri Santé'!AA27</f>
        <v>0</v>
      </c>
      <c r="Z13" s="50">
        <f>'CR Khépri Santé'!AB27</f>
        <v>0</v>
      </c>
      <c r="AA13" s="121">
        <f>'CR Khépri Santé'!AC27</f>
        <v>0</v>
      </c>
      <c r="AB13" s="50">
        <f>'CR Khépri Santé'!AD27</f>
        <v>0</v>
      </c>
      <c r="AC13" s="121">
        <f>'CR Khépri Santé'!AE27</f>
        <v>0</v>
      </c>
      <c r="AD13" s="50">
        <f>'CR Khépri Santé'!AF27</f>
        <v>0</v>
      </c>
      <c r="AE13" s="121">
        <f>'CR Khépri Santé'!AG27</f>
        <v>0</v>
      </c>
      <c r="AF13" s="50">
        <f>'CR Khépri Santé'!AH27</f>
        <v>0</v>
      </c>
      <c r="AG13" s="121">
        <f>'CR Khépri Santé'!AI27</f>
        <v>0</v>
      </c>
      <c r="AH13" s="50">
        <f>'CR Khépri Santé'!AJ27</f>
        <v>0</v>
      </c>
      <c r="AI13" s="121">
        <f>'CR Khépri Santé'!AK27</f>
        <v>0</v>
      </c>
      <c r="AJ13" s="50">
        <f>'CR Khépri Santé'!AL27</f>
        <v>0</v>
      </c>
      <c r="AK13" s="121">
        <f>'CR Khépri Santé'!AM27</f>
        <v>0</v>
      </c>
      <c r="AL13" s="50">
        <f>'CR Khépri Santé'!AN27</f>
        <v>0</v>
      </c>
      <c r="AM13" s="121">
        <f>'CR Khépri Santé'!AO27</f>
        <v>0</v>
      </c>
      <c r="AN13" s="50">
        <f>'CR Khépri Santé'!AP27</f>
        <v>0</v>
      </c>
      <c r="AO13" s="121">
        <f>'CR Khépri Santé'!AQ27</f>
        <v>0</v>
      </c>
      <c r="AP13" s="50">
        <f>'CR Khépri Santé'!AR27</f>
        <v>0</v>
      </c>
      <c r="AQ13" s="121">
        <f>'CR Khépri Santé'!AS27</f>
        <v>0</v>
      </c>
      <c r="AR13" s="50">
        <f>'CR Khépri Santé'!AT27</f>
        <v>0</v>
      </c>
      <c r="AS13" s="121">
        <f>'CR Khépri Santé'!AU27</f>
        <v>0</v>
      </c>
      <c r="AT13" s="50">
        <f>'CR Khépri Santé'!AV27</f>
        <v>0</v>
      </c>
      <c r="AU13" s="121">
        <f>'CR Khépri Santé'!AW27</f>
        <v>0</v>
      </c>
      <c r="AV13" s="50">
        <f>'CR Khépri Santé'!AX27</f>
        <v>0</v>
      </c>
      <c r="AW13" s="121">
        <f>'CR Khépri Santé'!AY27</f>
        <v>0</v>
      </c>
      <c r="AX13" s="50">
        <f>'CR Khépri Santé'!AZ27</f>
        <v>0</v>
      </c>
      <c r="AY13" s="121">
        <f>'CR Khépri Santé'!BA27</f>
        <v>0</v>
      </c>
      <c r="AZ13" s="50">
        <f>'CR Khépri Santé'!BB27</f>
        <v>0</v>
      </c>
      <c r="BA13" s="121">
        <f>'CR Khépri Santé'!BC27</f>
        <v>0</v>
      </c>
      <c r="BB13" s="50">
        <f>'CR Khépri Santé'!BD27</f>
        <v>0</v>
      </c>
      <c r="BC13" s="121">
        <f>'CR Khépri Santé'!BE27</f>
        <v>0</v>
      </c>
      <c r="BD13" s="50">
        <f>'CR Khépri Santé'!BF27</f>
        <v>0</v>
      </c>
      <c r="BE13" s="121">
        <f>'CR Khépri Santé'!BG27</f>
        <v>0</v>
      </c>
      <c r="BF13" s="50">
        <f>'CR Khépri Santé'!BH27</f>
        <v>0</v>
      </c>
      <c r="BG13" s="121">
        <f>'CR Khépri Santé'!BI27</f>
        <v>0</v>
      </c>
      <c r="BH13" s="50">
        <f>'CR Khépri Santé'!BJ27</f>
        <v>0</v>
      </c>
      <c r="BI13" s="121">
        <f>'CR Khépri Santé'!BK27</f>
        <v>0</v>
      </c>
      <c r="BJ13" s="50">
        <f>'CR Khépri Santé'!BL27</f>
        <v>0</v>
      </c>
      <c r="BK13" s="121">
        <f>'CR Khépri Santé'!BM27</f>
        <v>0</v>
      </c>
      <c r="BL13" s="50">
        <f>'CR Khépri Santé'!BN27</f>
        <v>0</v>
      </c>
      <c r="BM13" s="121">
        <f>'CR Khépri Santé'!BO27</f>
        <v>0</v>
      </c>
      <c r="BN13" s="50">
        <f>'CR Khépri Santé'!BP27</f>
        <v>0</v>
      </c>
      <c r="BO13" s="121">
        <f>'CR Khépri Santé'!BQ27</f>
        <v>0</v>
      </c>
      <c r="BP13" s="50">
        <f>'CR Khépri Santé'!BR27</f>
        <v>0</v>
      </c>
      <c r="BQ13" s="121">
        <f>'CR Khépri Santé'!BS27</f>
        <v>0</v>
      </c>
      <c r="BR13" s="50">
        <f>'CR Khépri Santé'!BT27</f>
        <v>0</v>
      </c>
      <c r="BS13" s="121">
        <f>'CR Khépri Santé'!BU27</f>
        <v>0</v>
      </c>
      <c r="BT13" s="50">
        <f>'CR Khépri Santé'!BV27</f>
        <v>0</v>
      </c>
      <c r="BU13" s="121">
        <f>'CR Khépri Santé'!BW27</f>
        <v>0</v>
      </c>
      <c r="BV13" s="50">
        <f>'CR Khépri Santé'!BX27</f>
        <v>0</v>
      </c>
      <c r="BW13" s="121">
        <f>'CR Khépri Santé'!BY27</f>
        <v>0</v>
      </c>
      <c r="BX13" s="50">
        <f>'CR Khépri Santé'!BZ27</f>
        <v>0</v>
      </c>
      <c r="BY13" s="121">
        <f>'CR Khépri Santé'!CA27</f>
        <v>0</v>
      </c>
      <c r="BZ13" s="50">
        <f>'CR Khépri Santé'!CB27</f>
        <v>0</v>
      </c>
      <c r="CA13" s="121">
        <f>'CR Khépri Santé'!CC27</f>
        <v>0</v>
      </c>
      <c r="CB13" s="50">
        <f>'CR Khépri Santé'!CD27</f>
        <v>0</v>
      </c>
      <c r="CC13" s="121">
        <f>'CR Khépri Santé'!CE27</f>
        <v>0</v>
      </c>
      <c r="CD13" s="50">
        <f>'CR Khépri Santé'!CF27</f>
        <v>0</v>
      </c>
    </row>
    <row r="14" spans="1:85" ht="23" customHeight="1">
      <c r="B14" s="546" t="s">
        <v>64</v>
      </c>
      <c r="C14" s="547"/>
      <c r="D14" s="121">
        <f t="shared" si="0"/>
        <v>-3582.7542857142848</v>
      </c>
      <c r="E14" s="50">
        <f t="shared" si="1"/>
        <v>0</v>
      </c>
      <c r="F14" s="121">
        <f t="shared" si="2"/>
        <v>-3016.5704999999984</v>
      </c>
      <c r="G14" s="50">
        <f t="shared" si="3"/>
        <v>0</v>
      </c>
      <c r="H14" s="121">
        <f t="shared" si="4"/>
        <v>-6270.7140142857033</v>
      </c>
      <c r="I14" s="50">
        <f t="shared" si="5"/>
        <v>0</v>
      </c>
      <c r="K14" s="121">
        <f>'CR Khépri Santé'!M28</f>
        <v>-298.56285714285713</v>
      </c>
      <c r="L14" s="50">
        <f>'CR Khépri Santé'!N28</f>
        <v>0</v>
      </c>
      <c r="M14" s="121">
        <f>'CR Khépri Santé'!O28</f>
        <v>-298.56285714285713</v>
      </c>
      <c r="N14" s="50">
        <f>'CR Khépri Santé'!P28</f>
        <v>0</v>
      </c>
      <c r="O14" s="121">
        <f>'CR Khépri Santé'!Q28</f>
        <v>-298.56285714285713</v>
      </c>
      <c r="P14" s="50">
        <f>'CR Khépri Santé'!R28</f>
        <v>0</v>
      </c>
      <c r="Q14" s="121">
        <f>'CR Khépri Santé'!S28</f>
        <v>-298.56285714285713</v>
      </c>
      <c r="R14" s="50">
        <f>'CR Khépri Santé'!T28</f>
        <v>0</v>
      </c>
      <c r="S14" s="121">
        <f>'CR Khépri Santé'!U28</f>
        <v>-298.56285714285713</v>
      </c>
      <c r="T14" s="50">
        <f>'CR Khépri Santé'!V28</f>
        <v>0</v>
      </c>
      <c r="U14" s="121">
        <f>'CR Khépri Santé'!W28</f>
        <v>-298.56285714285713</v>
      </c>
      <c r="V14" s="50">
        <f>'CR Khépri Santé'!X28</f>
        <v>0</v>
      </c>
      <c r="W14" s="121">
        <f>'CR Khépri Santé'!Y28</f>
        <v>-298.56285714285713</v>
      </c>
      <c r="X14" s="50">
        <f>'CR Khépri Santé'!Z28</f>
        <v>0</v>
      </c>
      <c r="Y14" s="121">
        <f>'CR Khépri Santé'!AA28</f>
        <v>-298.56285714285713</v>
      </c>
      <c r="Z14" s="50">
        <f>'CR Khépri Santé'!AB28</f>
        <v>0</v>
      </c>
      <c r="AA14" s="121">
        <f>'CR Khépri Santé'!AC28</f>
        <v>-298.56285714285713</v>
      </c>
      <c r="AB14" s="50">
        <f>'CR Khépri Santé'!AD28</f>
        <v>0</v>
      </c>
      <c r="AC14" s="121">
        <f>'CR Khépri Santé'!AE28</f>
        <v>-298.56285714285713</v>
      </c>
      <c r="AD14" s="50">
        <f>'CR Khépri Santé'!AF28</f>
        <v>0</v>
      </c>
      <c r="AE14" s="121">
        <f>'CR Khépri Santé'!AG28</f>
        <v>-298.56285714285713</v>
      </c>
      <c r="AF14" s="50">
        <f>'CR Khépri Santé'!AH28</f>
        <v>0</v>
      </c>
      <c r="AG14" s="121">
        <f>'CR Khépri Santé'!AI28</f>
        <v>-298.56285714285713</v>
      </c>
      <c r="AH14" s="50">
        <f>'CR Khépri Santé'!AJ28</f>
        <v>0</v>
      </c>
      <c r="AI14" s="121">
        <f>'CR Khépri Santé'!AK28</f>
        <v>-251.38087499999995</v>
      </c>
      <c r="AJ14" s="50">
        <f>'CR Khépri Santé'!AL28</f>
        <v>0</v>
      </c>
      <c r="AK14" s="121">
        <f>'CR Khépri Santé'!AM28</f>
        <v>-251.38087499999995</v>
      </c>
      <c r="AL14" s="50">
        <f>'CR Khépri Santé'!AN28</f>
        <v>0</v>
      </c>
      <c r="AM14" s="121">
        <f>'CR Khépri Santé'!AO28</f>
        <v>-251.38087499999995</v>
      </c>
      <c r="AN14" s="50">
        <f>'CR Khépri Santé'!AP28</f>
        <v>0</v>
      </c>
      <c r="AO14" s="121">
        <f>'CR Khépri Santé'!AQ28</f>
        <v>-251.38087499999995</v>
      </c>
      <c r="AP14" s="50">
        <f>'CR Khépri Santé'!AR28</f>
        <v>0</v>
      </c>
      <c r="AQ14" s="121">
        <f>'CR Khépri Santé'!AS28</f>
        <v>-251.38087499999995</v>
      </c>
      <c r="AR14" s="50">
        <f>'CR Khépri Santé'!AT28</f>
        <v>0</v>
      </c>
      <c r="AS14" s="121">
        <f>'CR Khépri Santé'!AU28</f>
        <v>-251.38087499999995</v>
      </c>
      <c r="AT14" s="50">
        <f>'CR Khépri Santé'!AV28</f>
        <v>0</v>
      </c>
      <c r="AU14" s="121">
        <f>'CR Khépri Santé'!AW28</f>
        <v>-251.38087499999995</v>
      </c>
      <c r="AV14" s="50">
        <f>'CR Khépri Santé'!AX28</f>
        <v>0</v>
      </c>
      <c r="AW14" s="121">
        <f>'CR Khépri Santé'!AY28</f>
        <v>-251.38087499999995</v>
      </c>
      <c r="AX14" s="50">
        <f>'CR Khépri Santé'!AZ28</f>
        <v>0</v>
      </c>
      <c r="AY14" s="121">
        <f>'CR Khépri Santé'!BA28</f>
        <v>-251.38087499999995</v>
      </c>
      <c r="AZ14" s="50">
        <f>'CR Khépri Santé'!BB28</f>
        <v>0</v>
      </c>
      <c r="BA14" s="121">
        <f>'CR Khépri Santé'!BC28</f>
        <v>-251.38087499999995</v>
      </c>
      <c r="BB14" s="50">
        <f>'CR Khépri Santé'!BD28</f>
        <v>0</v>
      </c>
      <c r="BC14" s="121">
        <f>'CR Khépri Santé'!BE28</f>
        <v>-251.38087499999995</v>
      </c>
      <c r="BD14" s="50">
        <f>'CR Khépri Santé'!BF28</f>
        <v>0</v>
      </c>
      <c r="BE14" s="121">
        <f>'CR Khépri Santé'!BG28</f>
        <v>-251.38087499999995</v>
      </c>
      <c r="BF14" s="50">
        <f>'CR Khépri Santé'!BH28</f>
        <v>0</v>
      </c>
      <c r="BG14" s="121">
        <f>'CR Khépri Santé'!BI28</f>
        <v>-519.34176904761819</v>
      </c>
      <c r="BH14" s="50">
        <f>'CR Khépri Santé'!BJ28</f>
        <v>0</v>
      </c>
      <c r="BI14" s="121">
        <f>'CR Khépri Santé'!BK28</f>
        <v>-519.92469761904681</v>
      </c>
      <c r="BJ14" s="50">
        <f>'CR Khépri Santé'!BL28</f>
        <v>0</v>
      </c>
      <c r="BK14" s="121">
        <f>'CR Khépri Santé'!BM28</f>
        <v>-520.5091261904754</v>
      </c>
      <c r="BL14" s="50">
        <f>'CR Khépri Santé'!BN28</f>
        <v>0</v>
      </c>
      <c r="BM14" s="121">
        <f>'CR Khépri Santé'!BO28</f>
        <v>-521.09205476190391</v>
      </c>
      <c r="BN14" s="50">
        <f>'CR Khépri Santé'!BP28</f>
        <v>0</v>
      </c>
      <c r="BO14" s="121">
        <f>'CR Khépri Santé'!BQ28</f>
        <v>-521.6764833333325</v>
      </c>
      <c r="BP14" s="50">
        <f>'CR Khépri Santé'!BR28</f>
        <v>0</v>
      </c>
      <c r="BQ14" s="121">
        <f>'CR Khépri Santé'!BS28</f>
        <v>-522.26241190476105</v>
      </c>
      <c r="BR14" s="50">
        <f>'CR Khépri Santé'!BT28</f>
        <v>0</v>
      </c>
      <c r="BS14" s="121">
        <f>'CR Khépri Santé'!BU28</f>
        <v>-522.84984047618968</v>
      </c>
      <c r="BT14" s="50">
        <f>'CR Khépri Santé'!BV28</f>
        <v>0</v>
      </c>
      <c r="BU14" s="121">
        <f>'CR Khépri Santé'!BW28</f>
        <v>-523.43576904761824</v>
      </c>
      <c r="BV14" s="50">
        <f>'CR Khépri Santé'!BX28</f>
        <v>0</v>
      </c>
      <c r="BW14" s="121">
        <f>'CR Khépri Santé'!BY28</f>
        <v>-524.02169761904679</v>
      </c>
      <c r="BX14" s="50">
        <f>'CR Khépri Santé'!BZ28</f>
        <v>0</v>
      </c>
      <c r="BY14" s="121">
        <f>'CR Khépri Santé'!CA28</f>
        <v>-524.61062619047539</v>
      </c>
      <c r="BZ14" s="50">
        <f>'CR Khépri Santé'!CB28</f>
        <v>0</v>
      </c>
      <c r="CA14" s="121">
        <f>'CR Khépri Santé'!CC28</f>
        <v>-525.19955476190387</v>
      </c>
      <c r="CB14" s="50">
        <f>'CR Khépri Santé'!CD28</f>
        <v>0</v>
      </c>
      <c r="CC14" s="121">
        <f>'CR Khépri Santé'!CE28</f>
        <v>-525.78998333333254</v>
      </c>
      <c r="CD14" s="50">
        <f>'CR Khépri Santé'!CF28</f>
        <v>0</v>
      </c>
    </row>
    <row r="15" spans="1:85" s="42" customFormat="1" ht="23" customHeight="1">
      <c r="B15" s="550" t="s">
        <v>72</v>
      </c>
      <c r="C15" s="551"/>
      <c r="D15" s="186">
        <f t="shared" si="0"/>
        <v>-132495.8923809524</v>
      </c>
      <c r="E15" s="187">
        <f t="shared" si="1"/>
        <v>0</v>
      </c>
      <c r="F15" s="186">
        <f>AI15+AK15+AM15+AO15+AQ15+AS15+AU15+AW15+AY15+BA15+BC15+BE15</f>
        <v>-150830.60050000003</v>
      </c>
      <c r="G15" s="187">
        <f t="shared" si="3"/>
        <v>0</v>
      </c>
      <c r="H15" s="186">
        <f t="shared" si="4"/>
        <v>-154789.83258571426</v>
      </c>
      <c r="I15" s="187">
        <f t="shared" si="5"/>
        <v>0</v>
      </c>
      <c r="J15" s="64"/>
      <c r="K15" s="116">
        <f>SUM(K8:K14)</f>
        <v>-7256.399523809524</v>
      </c>
      <c r="L15" s="65">
        <f t="shared" ref="K15:AP15" si="6">SUM(L8:L14)</f>
        <v>0</v>
      </c>
      <c r="M15" s="116">
        <f t="shared" si="6"/>
        <v>-7254.3495238095238</v>
      </c>
      <c r="N15" s="65">
        <f t="shared" si="6"/>
        <v>0</v>
      </c>
      <c r="O15" s="116">
        <f>SUM(O8:O14)</f>
        <v>-7252.2895238095243</v>
      </c>
      <c r="P15" s="65">
        <f t="shared" si="6"/>
        <v>0</v>
      </c>
      <c r="Q15" s="116">
        <f t="shared" si="6"/>
        <v>-7250.2195238095237</v>
      </c>
      <c r="R15" s="65">
        <f t="shared" si="6"/>
        <v>0</v>
      </c>
      <c r="S15" s="116">
        <f>SUM(S8:S14)</f>
        <v>-11354.139523809525</v>
      </c>
      <c r="T15" s="65">
        <f t="shared" si="6"/>
        <v>0</v>
      </c>
      <c r="U15" s="116">
        <f t="shared" si="6"/>
        <v>-11352.069523809525</v>
      </c>
      <c r="V15" s="65">
        <f>SUM(V8:V14)</f>
        <v>0</v>
      </c>
      <c r="W15" s="116">
        <f t="shared" si="6"/>
        <v>-11349.999523809525</v>
      </c>
      <c r="X15" s="65">
        <f t="shared" si="6"/>
        <v>0</v>
      </c>
      <c r="Y15" s="116">
        <f t="shared" si="6"/>
        <v>-23492.919523809524</v>
      </c>
      <c r="Z15" s="65">
        <f t="shared" si="6"/>
        <v>0</v>
      </c>
      <c r="AA15" s="116">
        <f t="shared" si="6"/>
        <v>-11489.103333333334</v>
      </c>
      <c r="AB15" s="65">
        <f t="shared" si="6"/>
        <v>0</v>
      </c>
      <c r="AC15" s="116">
        <f t="shared" si="6"/>
        <v>-11485.287142857143</v>
      </c>
      <c r="AD15" s="65">
        <f t="shared" si="6"/>
        <v>0</v>
      </c>
      <c r="AE15" s="116">
        <f t="shared" si="6"/>
        <v>-11481.470952380954</v>
      </c>
      <c r="AF15" s="65">
        <f t="shared" si="6"/>
        <v>0</v>
      </c>
      <c r="AG15" s="116">
        <f t="shared" si="6"/>
        <v>-11477.644761904763</v>
      </c>
      <c r="AH15" s="65">
        <f t="shared" si="6"/>
        <v>0</v>
      </c>
      <c r="AI15" s="116">
        <f t="shared" si="6"/>
        <v>-12590.376589285715</v>
      </c>
      <c r="AJ15" s="65">
        <f t="shared" si="6"/>
        <v>0</v>
      </c>
      <c r="AK15" s="116">
        <f t="shared" si="6"/>
        <v>-12586.550398809526</v>
      </c>
      <c r="AL15" s="65">
        <f t="shared" si="6"/>
        <v>0</v>
      </c>
      <c r="AM15" s="116">
        <f t="shared" si="6"/>
        <v>-12582.704208333334</v>
      </c>
      <c r="AN15" s="65">
        <f t="shared" si="6"/>
        <v>0</v>
      </c>
      <c r="AO15" s="116">
        <f t="shared" si="6"/>
        <v>-12578.868017857145</v>
      </c>
      <c r="AP15" s="65">
        <f t="shared" si="6"/>
        <v>0</v>
      </c>
      <c r="AQ15" s="116">
        <f t="shared" ref="AQ15:BV15" si="7">SUM(AQ8:AQ14)</f>
        <v>-12575.021827380955</v>
      </c>
      <c r="AR15" s="65">
        <f t="shared" si="7"/>
        <v>0</v>
      </c>
      <c r="AS15" s="116">
        <f t="shared" si="7"/>
        <v>-12571.165636904763</v>
      </c>
      <c r="AT15" s="65">
        <f t="shared" si="7"/>
        <v>0</v>
      </c>
      <c r="AU15" s="116">
        <f t="shared" si="7"/>
        <v>-12567.309446428573</v>
      </c>
      <c r="AV15" s="65">
        <f t="shared" si="7"/>
        <v>0</v>
      </c>
      <c r="AW15" s="116">
        <f t="shared" si="7"/>
        <v>-12563.453255952383</v>
      </c>
      <c r="AX15" s="65">
        <f t="shared" si="7"/>
        <v>0</v>
      </c>
      <c r="AY15" s="116">
        <f t="shared" si="7"/>
        <v>-12559.587065476193</v>
      </c>
      <c r="AZ15" s="65">
        <f t="shared" si="7"/>
        <v>0</v>
      </c>
      <c r="BA15" s="116">
        <f t="shared" si="7"/>
        <v>-12555.730875000001</v>
      </c>
      <c r="BB15" s="65">
        <f t="shared" si="7"/>
        <v>0</v>
      </c>
      <c r="BC15" s="116">
        <f t="shared" si="7"/>
        <v>-12551.854684523811</v>
      </c>
      <c r="BD15" s="65">
        <f t="shared" si="7"/>
        <v>0</v>
      </c>
      <c r="BE15" s="116">
        <f t="shared" si="7"/>
        <v>-12547.97849404762</v>
      </c>
      <c r="BF15" s="65">
        <f t="shared" si="7"/>
        <v>0</v>
      </c>
      <c r="BG15" s="116">
        <f t="shared" si="7"/>
        <v>-12917.386530952381</v>
      </c>
      <c r="BH15" s="65">
        <f t="shared" si="7"/>
        <v>0</v>
      </c>
      <c r="BI15" s="116">
        <f t="shared" si="7"/>
        <v>-12914.083269047618</v>
      </c>
      <c r="BJ15" s="65">
        <f t="shared" si="7"/>
        <v>0</v>
      </c>
      <c r="BK15" s="116">
        <f t="shared" si="7"/>
        <v>-12910.771507142857</v>
      </c>
      <c r="BL15" s="65">
        <f t="shared" si="7"/>
        <v>0</v>
      </c>
      <c r="BM15" s="116">
        <f t="shared" si="7"/>
        <v>-12907.468245238095</v>
      </c>
      <c r="BN15" s="65">
        <f t="shared" si="7"/>
        <v>0</v>
      </c>
      <c r="BO15" s="116">
        <f t="shared" si="7"/>
        <v>-12904.156483333332</v>
      </c>
      <c r="BP15" s="65">
        <f t="shared" si="7"/>
        <v>0</v>
      </c>
      <c r="BQ15" s="116">
        <f t="shared" si="7"/>
        <v>-12900.836221428572</v>
      </c>
      <c r="BR15" s="65">
        <f t="shared" si="7"/>
        <v>0</v>
      </c>
      <c r="BS15" s="116">
        <f t="shared" si="7"/>
        <v>-12897.507459523809</v>
      </c>
      <c r="BT15" s="65">
        <f t="shared" si="7"/>
        <v>0</v>
      </c>
      <c r="BU15" s="116">
        <f t="shared" si="7"/>
        <v>-12894.187197619047</v>
      </c>
      <c r="BV15" s="65">
        <f t="shared" si="7"/>
        <v>0</v>
      </c>
      <c r="BW15" s="116">
        <f t="shared" ref="BW15:CD15" si="8">SUM(BW8:BW14)</f>
        <v>-12890.866935714286</v>
      </c>
      <c r="BX15" s="65">
        <f t="shared" si="8"/>
        <v>0</v>
      </c>
      <c r="BY15" s="116">
        <f t="shared" si="8"/>
        <v>-12887.529673809522</v>
      </c>
      <c r="BZ15" s="65">
        <f t="shared" si="8"/>
        <v>0</v>
      </c>
      <c r="CA15" s="116">
        <f t="shared" si="8"/>
        <v>-12884.192411904762</v>
      </c>
      <c r="CB15" s="65">
        <f t="shared" si="8"/>
        <v>0</v>
      </c>
      <c r="CC15" s="116">
        <f t="shared" si="8"/>
        <v>-12880.846649999999</v>
      </c>
      <c r="CD15" s="65">
        <f t="shared" si="8"/>
        <v>0</v>
      </c>
    </row>
    <row r="16" spans="1:85" ht="23" customHeight="1">
      <c r="A16" s="10">
        <v>1</v>
      </c>
      <c r="B16" s="235" t="s">
        <v>18</v>
      </c>
      <c r="C16" s="540"/>
      <c r="D16" s="541">
        <f t="shared" ref="D16:I16" si="9">D6+D15</f>
        <v>39711.107619047601</v>
      </c>
      <c r="E16" s="575">
        <f t="shared" si="9"/>
        <v>0</v>
      </c>
      <c r="F16" s="541">
        <f t="shared" si="9"/>
        <v>49169.399499999941</v>
      </c>
      <c r="G16" s="575">
        <f t="shared" si="9"/>
        <v>0</v>
      </c>
      <c r="H16" s="541">
        <f t="shared" si="9"/>
        <v>65210.167414285766</v>
      </c>
      <c r="I16" s="575">
        <f t="shared" si="9"/>
        <v>0</v>
      </c>
      <c r="K16" s="541">
        <f>K6+K15</f>
        <v>7094.1838095238099</v>
      </c>
      <c r="L16" s="575">
        <f t="shared" ref="L16:AP16" si="10">L6+L15</f>
        <v>0</v>
      </c>
      <c r="M16" s="541">
        <f t="shared" si="10"/>
        <v>7096.2338095238101</v>
      </c>
      <c r="N16" s="575">
        <f t="shared" si="10"/>
        <v>0</v>
      </c>
      <c r="O16" s="541">
        <f t="shared" si="10"/>
        <v>7098.2938095238096</v>
      </c>
      <c r="P16" s="575">
        <f t="shared" si="10"/>
        <v>0</v>
      </c>
      <c r="Q16" s="541">
        <f t="shared" si="10"/>
        <v>7100.3638095238102</v>
      </c>
      <c r="R16" s="575">
        <f t="shared" si="10"/>
        <v>0</v>
      </c>
      <c r="S16" s="541">
        <f>S6+S15</f>
        <v>2996.4438095238093</v>
      </c>
      <c r="T16" s="575">
        <f t="shared" si="10"/>
        <v>0</v>
      </c>
      <c r="U16" s="541">
        <f t="shared" si="10"/>
        <v>2998.513809523809</v>
      </c>
      <c r="V16" s="575">
        <f t="shared" si="10"/>
        <v>0</v>
      </c>
      <c r="W16" s="541">
        <f t="shared" si="10"/>
        <v>3000.5838095238087</v>
      </c>
      <c r="X16" s="575">
        <f t="shared" si="10"/>
        <v>0</v>
      </c>
      <c r="Y16" s="541">
        <f t="shared" si="10"/>
        <v>-9142.3361904761896</v>
      </c>
      <c r="Z16" s="575">
        <f t="shared" si="10"/>
        <v>0</v>
      </c>
      <c r="AA16" s="541">
        <f t="shared" si="10"/>
        <v>2861.4799999999996</v>
      </c>
      <c r="AB16" s="575">
        <f t="shared" si="10"/>
        <v>0</v>
      </c>
      <c r="AC16" s="541">
        <f t="shared" si="10"/>
        <v>2865.2961904761905</v>
      </c>
      <c r="AD16" s="575">
        <f t="shared" si="10"/>
        <v>0</v>
      </c>
      <c r="AE16" s="541">
        <f t="shared" si="10"/>
        <v>2869.1123809523797</v>
      </c>
      <c r="AF16" s="575">
        <f t="shared" si="10"/>
        <v>0</v>
      </c>
      <c r="AG16" s="541">
        <f t="shared" si="10"/>
        <v>2872.9385714285709</v>
      </c>
      <c r="AH16" s="575">
        <f t="shared" si="10"/>
        <v>0</v>
      </c>
      <c r="AI16" s="541">
        <f t="shared" si="10"/>
        <v>4076.2900773809524</v>
      </c>
      <c r="AJ16" s="575">
        <f t="shared" si="10"/>
        <v>0</v>
      </c>
      <c r="AK16" s="541">
        <f t="shared" si="10"/>
        <v>4080.1162678571418</v>
      </c>
      <c r="AL16" s="575">
        <f t="shared" si="10"/>
        <v>0</v>
      </c>
      <c r="AM16" s="541">
        <f t="shared" si="10"/>
        <v>4083.9624583333334</v>
      </c>
      <c r="AN16" s="575">
        <f t="shared" si="10"/>
        <v>0</v>
      </c>
      <c r="AO16" s="541">
        <f t="shared" si="10"/>
        <v>4087.798648809523</v>
      </c>
      <c r="AP16" s="575">
        <f t="shared" si="10"/>
        <v>0</v>
      </c>
      <c r="AQ16" s="541">
        <f t="shared" ref="AQ16:BV16" si="11">AQ6+AQ15</f>
        <v>4091.6448392857128</v>
      </c>
      <c r="AR16" s="575">
        <f t="shared" si="11"/>
        <v>0</v>
      </c>
      <c r="AS16" s="541">
        <f t="shared" si="11"/>
        <v>4095.5010297619046</v>
      </c>
      <c r="AT16" s="575">
        <f t="shared" si="11"/>
        <v>0</v>
      </c>
      <c r="AU16" s="541">
        <f t="shared" si="11"/>
        <v>4099.3572202380947</v>
      </c>
      <c r="AV16" s="575">
        <f t="shared" si="11"/>
        <v>0</v>
      </c>
      <c r="AW16" s="541">
        <f t="shared" si="11"/>
        <v>4103.2134107142847</v>
      </c>
      <c r="AX16" s="575">
        <f t="shared" si="11"/>
        <v>0</v>
      </c>
      <c r="AY16" s="541">
        <f t="shared" si="11"/>
        <v>4107.0796011904749</v>
      </c>
      <c r="AZ16" s="575">
        <f t="shared" si="11"/>
        <v>0</v>
      </c>
      <c r="BA16" s="541">
        <f t="shared" si="11"/>
        <v>4110.9357916666668</v>
      </c>
      <c r="BB16" s="575">
        <f t="shared" si="11"/>
        <v>0</v>
      </c>
      <c r="BC16" s="541">
        <f t="shared" si="11"/>
        <v>4114.8119821428572</v>
      </c>
      <c r="BD16" s="575">
        <f t="shared" si="11"/>
        <v>0</v>
      </c>
      <c r="BE16" s="541">
        <f t="shared" si="11"/>
        <v>4118.6881726190477</v>
      </c>
      <c r="BF16" s="575">
        <f t="shared" si="11"/>
        <v>0</v>
      </c>
      <c r="BG16" s="541">
        <f t="shared" si="11"/>
        <v>5415.9468023809513</v>
      </c>
      <c r="BH16" s="575">
        <f t="shared" si="11"/>
        <v>0</v>
      </c>
      <c r="BI16" s="541">
        <f t="shared" si="11"/>
        <v>5419.250064285714</v>
      </c>
      <c r="BJ16" s="575">
        <f t="shared" si="11"/>
        <v>0</v>
      </c>
      <c r="BK16" s="541">
        <f t="shared" si="11"/>
        <v>5422.5618261904747</v>
      </c>
      <c r="BL16" s="575">
        <f t="shared" si="11"/>
        <v>0</v>
      </c>
      <c r="BM16" s="541">
        <f t="shared" si="11"/>
        <v>5425.8650880952373</v>
      </c>
      <c r="BN16" s="575">
        <f t="shared" si="11"/>
        <v>0</v>
      </c>
      <c r="BO16" s="541">
        <f t="shared" si="11"/>
        <v>5429.1768499999998</v>
      </c>
      <c r="BP16" s="575">
        <f t="shared" si="11"/>
        <v>0</v>
      </c>
      <c r="BQ16" s="541">
        <f t="shared" si="11"/>
        <v>5432.4971119047605</v>
      </c>
      <c r="BR16" s="575">
        <f t="shared" si="11"/>
        <v>0</v>
      </c>
      <c r="BS16" s="541">
        <f t="shared" si="11"/>
        <v>5435.8258738095228</v>
      </c>
      <c r="BT16" s="575">
        <f t="shared" si="11"/>
        <v>0</v>
      </c>
      <c r="BU16" s="541">
        <f t="shared" si="11"/>
        <v>5439.1461357142853</v>
      </c>
      <c r="BV16" s="575">
        <f t="shared" si="11"/>
        <v>0</v>
      </c>
      <c r="BW16" s="541">
        <f t="shared" ref="BW16:CD16" si="12">BW6+BW15</f>
        <v>5442.4663976190459</v>
      </c>
      <c r="BX16" s="575">
        <f t="shared" si="12"/>
        <v>0</v>
      </c>
      <c r="BY16" s="541">
        <f t="shared" si="12"/>
        <v>5445.80365952381</v>
      </c>
      <c r="BZ16" s="575">
        <f t="shared" si="12"/>
        <v>0</v>
      </c>
      <c r="CA16" s="541">
        <f t="shared" si="12"/>
        <v>5449.1409214285704</v>
      </c>
      <c r="CB16" s="575">
        <f t="shared" si="12"/>
        <v>0</v>
      </c>
      <c r="CC16" s="541">
        <f t="shared" si="12"/>
        <v>5452.4866833333326</v>
      </c>
      <c r="CD16" s="575">
        <f t="shared" si="12"/>
        <v>0</v>
      </c>
    </row>
    <row r="17" spans="1:83" s="66" customFormat="1" ht="23" customHeight="1">
      <c r="D17" s="250"/>
      <c r="E17" s="250"/>
      <c r="F17" s="250"/>
      <c r="G17" s="250"/>
      <c r="H17" s="250"/>
      <c r="I17" s="250"/>
      <c r="J17" s="251"/>
    </row>
    <row r="18" spans="1:83" ht="23" customHeight="1">
      <c r="B18" s="544" t="s">
        <v>31</v>
      </c>
      <c r="C18" s="545"/>
      <c r="D18" s="404">
        <f t="shared" ref="D18:D19" si="13">K18+M18+O18+Q18+S18+U18+W18+Y18+AA18+AC18+AE18+AG18</f>
        <v>-100000</v>
      </c>
      <c r="E18" s="503">
        <f t="shared" ref="E18:E19" si="14">L18+N18+P18+R18+T18+V18+X18+Z18+AB18+AD18+AF18+AH18</f>
        <v>0</v>
      </c>
      <c r="F18" s="404">
        <f t="shared" ref="F18:F19" si="15">AI18+AK18+AM18+AO18+AQ18+AS18+AU18+AW18+AY18+BA18+BC18+BE18</f>
        <v>0</v>
      </c>
      <c r="G18" s="503">
        <f t="shared" ref="G18:G19" si="16">AJ18+AL18+AN18+AP18+AR18+AT18+AV18+AX18+AZ18+BB18+BD18+BF18</f>
        <v>0</v>
      </c>
      <c r="H18" s="404">
        <f t="shared" ref="H18:H19" si="17">BG18+BI18+BK18+BM18+BO18+BQ18+BS18+BU18+BW18+BY18+CA18+CC18</f>
        <v>0</v>
      </c>
      <c r="I18" s="503">
        <f t="shared" ref="I18:I19" si="18">BH18+BJ18+BL18+BN18+BP18+BR18+BT18+BV18+BX18+BZ18+CB18+CD18</f>
        <v>0</v>
      </c>
      <c r="K18" s="404">
        <f>-'Produits &amp; Charges Khépri Santé'!N115</f>
        <v>0</v>
      </c>
      <c r="L18" s="503">
        <f>-'Produits &amp; Charges Khépri Santé'!O115</f>
        <v>0</v>
      </c>
      <c r="M18" s="404">
        <f>-'Produits &amp; Charges Khépri Santé'!P115</f>
        <v>0</v>
      </c>
      <c r="N18" s="503">
        <f>-'Produits &amp; Charges Khépri Santé'!Q115</f>
        <v>0</v>
      </c>
      <c r="O18" s="404">
        <f>-'Produits &amp; Charges Khépri Santé'!R115</f>
        <v>0</v>
      </c>
      <c r="P18" s="503">
        <f>-'Produits &amp; Charges Khépri Santé'!S115</f>
        <v>0</v>
      </c>
      <c r="Q18" s="404">
        <f>-'Produits &amp; Charges Khépri Santé'!T115</f>
        <v>0</v>
      </c>
      <c r="R18" s="503">
        <f>-'Produits &amp; Charges Khépri Santé'!U115</f>
        <v>0</v>
      </c>
      <c r="S18" s="404">
        <f>-'Produits &amp; Charges Khépri Santé'!V115</f>
        <v>0</v>
      </c>
      <c r="T18" s="503">
        <f>-'Produits &amp; Charges Khépri Santé'!W115</f>
        <v>0</v>
      </c>
      <c r="U18" s="404">
        <f>-'Produits &amp; Charges Khépri Santé'!X115</f>
        <v>0</v>
      </c>
      <c r="V18" s="503">
        <f>-'Produits &amp; Charges Khépri Santé'!Y115</f>
        <v>0</v>
      </c>
      <c r="W18" s="404">
        <f>-'Produits &amp; Charges Khépri Santé'!Z115</f>
        <v>0</v>
      </c>
      <c r="X18" s="503">
        <f>-'Produits &amp; Charges Khépri Santé'!AA115</f>
        <v>0</v>
      </c>
      <c r="Y18" s="404">
        <f>-'Produits &amp; Charges Khépri Santé'!AB115</f>
        <v>-100000</v>
      </c>
      <c r="Z18" s="503">
        <f>-'Produits &amp; Charges Khépri Santé'!AC115</f>
        <v>0</v>
      </c>
      <c r="AA18" s="404">
        <f>-'Produits &amp; Charges Khépri Santé'!AD115</f>
        <v>0</v>
      </c>
      <c r="AB18" s="503">
        <f>-'Produits &amp; Charges Khépri Santé'!AE115</f>
        <v>0</v>
      </c>
      <c r="AC18" s="404">
        <f>-'Produits &amp; Charges Khépri Santé'!AF115</f>
        <v>0</v>
      </c>
      <c r="AD18" s="503">
        <f>-'Produits &amp; Charges Khépri Santé'!AG115</f>
        <v>0</v>
      </c>
      <c r="AE18" s="404">
        <f>-'Produits &amp; Charges Khépri Santé'!AH115</f>
        <v>0</v>
      </c>
      <c r="AF18" s="503">
        <f>-'Produits &amp; Charges Khépri Santé'!AI115</f>
        <v>0</v>
      </c>
      <c r="AG18" s="404">
        <f>-'Produits &amp; Charges Khépri Santé'!AJ115</f>
        <v>0</v>
      </c>
      <c r="AH18" s="503">
        <f>-'Produits &amp; Charges Khépri Santé'!AK115</f>
        <v>0</v>
      </c>
      <c r="AI18" s="404">
        <f>-'Produits &amp; Charges Khépri Santé'!AL115</f>
        <v>0</v>
      </c>
      <c r="AJ18" s="503">
        <f>-'Produits &amp; Charges Khépri Santé'!AM115</f>
        <v>0</v>
      </c>
      <c r="AK18" s="404">
        <f>-'Produits &amp; Charges Khépri Santé'!AN115</f>
        <v>0</v>
      </c>
      <c r="AL18" s="503">
        <f>-'Produits &amp; Charges Khépri Santé'!AO115</f>
        <v>0</v>
      </c>
      <c r="AM18" s="404">
        <f>-'Produits &amp; Charges Khépri Santé'!AP115</f>
        <v>0</v>
      </c>
      <c r="AN18" s="503">
        <f>-'Produits &amp; Charges Khépri Santé'!AQ115</f>
        <v>0</v>
      </c>
      <c r="AO18" s="404">
        <f>-'Produits &amp; Charges Khépri Santé'!AR115</f>
        <v>0</v>
      </c>
      <c r="AP18" s="503">
        <f>-'Produits &amp; Charges Khépri Santé'!AS115</f>
        <v>0</v>
      </c>
      <c r="AQ18" s="404">
        <f>-'Produits &amp; Charges Khépri Santé'!AT115</f>
        <v>0</v>
      </c>
      <c r="AR18" s="503">
        <f>-'Produits &amp; Charges Khépri Santé'!AU115</f>
        <v>0</v>
      </c>
      <c r="AS18" s="404">
        <f>-'Produits &amp; Charges Khépri Santé'!AV115</f>
        <v>0</v>
      </c>
      <c r="AT18" s="503">
        <f>-'Produits &amp; Charges Khépri Santé'!AW115</f>
        <v>0</v>
      </c>
      <c r="AU18" s="404">
        <f>-'Produits &amp; Charges Khépri Santé'!AX115</f>
        <v>0</v>
      </c>
      <c r="AV18" s="503">
        <f>-'Produits &amp; Charges Khépri Santé'!AY115</f>
        <v>0</v>
      </c>
      <c r="AW18" s="404">
        <f>-'Produits &amp; Charges Khépri Santé'!AZ115</f>
        <v>0</v>
      </c>
      <c r="AX18" s="503">
        <f>-'Produits &amp; Charges Khépri Santé'!BA115</f>
        <v>0</v>
      </c>
      <c r="AY18" s="404">
        <f>-'Produits &amp; Charges Khépri Santé'!BB115</f>
        <v>0</v>
      </c>
      <c r="AZ18" s="503">
        <f>-'Produits &amp; Charges Khépri Santé'!BC115</f>
        <v>0</v>
      </c>
      <c r="BA18" s="404">
        <f>-'Produits &amp; Charges Khépri Santé'!BD115</f>
        <v>0</v>
      </c>
      <c r="BB18" s="503">
        <f>-'Produits &amp; Charges Khépri Santé'!BE115</f>
        <v>0</v>
      </c>
      <c r="BC18" s="404">
        <f>-'Produits &amp; Charges Khépri Santé'!BF115</f>
        <v>0</v>
      </c>
      <c r="BD18" s="503">
        <f>-'Produits &amp; Charges Khépri Santé'!BG115</f>
        <v>0</v>
      </c>
      <c r="BE18" s="404">
        <f>-'Produits &amp; Charges Khépri Santé'!BH115</f>
        <v>0</v>
      </c>
      <c r="BF18" s="503">
        <f>-'Produits &amp; Charges Khépri Santé'!BI115</f>
        <v>0</v>
      </c>
      <c r="BG18" s="404">
        <f>-'Produits &amp; Charges Khépri Santé'!BJ115</f>
        <v>0</v>
      </c>
      <c r="BH18" s="503">
        <f>-'Produits &amp; Charges Khépri Santé'!BK115</f>
        <v>0</v>
      </c>
      <c r="BI18" s="404">
        <f>-'Produits &amp; Charges Khépri Santé'!BL115</f>
        <v>0</v>
      </c>
      <c r="BJ18" s="503">
        <f>-'Produits &amp; Charges Khépri Santé'!BM115</f>
        <v>0</v>
      </c>
      <c r="BK18" s="404">
        <f>-'Produits &amp; Charges Khépri Santé'!BN115</f>
        <v>0</v>
      </c>
      <c r="BL18" s="503">
        <f>-'Produits &amp; Charges Khépri Santé'!BO115</f>
        <v>0</v>
      </c>
      <c r="BM18" s="404">
        <f>-'Produits &amp; Charges Khépri Santé'!BP115</f>
        <v>0</v>
      </c>
      <c r="BN18" s="503">
        <f>-'Produits &amp; Charges Khépri Santé'!BQ115</f>
        <v>0</v>
      </c>
      <c r="BO18" s="404">
        <f>-'Produits &amp; Charges Khépri Santé'!BR115</f>
        <v>0</v>
      </c>
      <c r="BP18" s="503">
        <f>-'Produits &amp; Charges Khépri Santé'!BS115</f>
        <v>0</v>
      </c>
      <c r="BQ18" s="404">
        <f>-'Produits &amp; Charges Khépri Santé'!BT115</f>
        <v>0</v>
      </c>
      <c r="BR18" s="503">
        <f>-'Produits &amp; Charges Khépri Santé'!BU115</f>
        <v>0</v>
      </c>
      <c r="BS18" s="404">
        <f>-'Produits &amp; Charges Khépri Santé'!BV115</f>
        <v>0</v>
      </c>
      <c r="BT18" s="503">
        <f>-'Produits &amp; Charges Khépri Santé'!BW115</f>
        <v>0</v>
      </c>
      <c r="BU18" s="404">
        <f>-'Produits &amp; Charges Khépri Santé'!BX115</f>
        <v>0</v>
      </c>
      <c r="BV18" s="503">
        <f>-'Produits &amp; Charges Khépri Santé'!BY115</f>
        <v>0</v>
      </c>
      <c r="BW18" s="404">
        <f>-'Produits &amp; Charges Khépri Santé'!BZ115</f>
        <v>0</v>
      </c>
      <c r="BX18" s="503">
        <f>-'Produits &amp; Charges Khépri Santé'!CA115</f>
        <v>0</v>
      </c>
      <c r="BY18" s="404">
        <f>-'Produits &amp; Charges Khépri Santé'!CB115</f>
        <v>0</v>
      </c>
      <c r="BZ18" s="503">
        <f>-'Produits &amp; Charges Khépri Santé'!CC115</f>
        <v>0</v>
      </c>
      <c r="CA18" s="404">
        <f>-'Produits &amp; Charges Khépri Santé'!CD115</f>
        <v>0</v>
      </c>
      <c r="CB18" s="503">
        <f>-'Produits &amp; Charges Khépri Santé'!CE115</f>
        <v>0</v>
      </c>
      <c r="CC18" s="404">
        <f>-'Produits &amp; Charges Khépri Santé'!CF115</f>
        <v>0</v>
      </c>
      <c r="CD18" s="503">
        <f>-'Produits &amp; Charges Khépri Santé'!CG115</f>
        <v>0</v>
      </c>
    </row>
    <row r="19" spans="1:83" ht="23" customHeight="1">
      <c r="B19" s="556" t="s">
        <v>19</v>
      </c>
      <c r="C19" s="549"/>
      <c r="D19" s="121">
        <f t="shared" si="13"/>
        <v>0</v>
      </c>
      <c r="E19" s="50">
        <f t="shared" si="14"/>
        <v>0</v>
      </c>
      <c r="F19" s="121">
        <f t="shared" si="15"/>
        <v>0</v>
      </c>
      <c r="G19" s="50">
        <f t="shared" si="16"/>
        <v>0</v>
      </c>
      <c r="H19" s="121">
        <f t="shared" si="17"/>
        <v>0</v>
      </c>
      <c r="I19" s="50">
        <f t="shared" si="18"/>
        <v>0</v>
      </c>
      <c r="K19" s="84">
        <v>0</v>
      </c>
      <c r="L19" s="108">
        <v>0</v>
      </c>
      <c r="M19" s="84">
        <v>0</v>
      </c>
      <c r="N19" s="108">
        <v>0</v>
      </c>
      <c r="O19" s="84">
        <v>0</v>
      </c>
      <c r="P19" s="108">
        <v>0</v>
      </c>
      <c r="Q19" s="84">
        <v>0</v>
      </c>
      <c r="R19" s="108">
        <v>0</v>
      </c>
      <c r="S19" s="84">
        <v>0</v>
      </c>
      <c r="T19" s="108">
        <v>0</v>
      </c>
      <c r="U19" s="84">
        <v>0</v>
      </c>
      <c r="V19" s="108">
        <v>0</v>
      </c>
      <c r="W19" s="84">
        <v>0</v>
      </c>
      <c r="X19" s="108">
        <v>0</v>
      </c>
      <c r="Y19" s="84">
        <v>0</v>
      </c>
      <c r="Z19" s="108">
        <v>0</v>
      </c>
      <c r="AA19" s="84">
        <v>0</v>
      </c>
      <c r="AB19" s="108">
        <v>0</v>
      </c>
      <c r="AC19" s="84">
        <v>0</v>
      </c>
      <c r="AD19" s="108">
        <v>0</v>
      </c>
      <c r="AE19" s="84">
        <v>0</v>
      </c>
      <c r="AF19" s="108">
        <v>0</v>
      </c>
      <c r="AG19" s="84">
        <v>0</v>
      </c>
      <c r="AH19" s="108">
        <v>0</v>
      </c>
      <c r="AI19" s="84">
        <v>0</v>
      </c>
      <c r="AJ19" s="108">
        <v>0</v>
      </c>
      <c r="AK19" s="84">
        <v>0</v>
      </c>
      <c r="AL19" s="108">
        <v>0</v>
      </c>
      <c r="AM19" s="84">
        <v>0</v>
      </c>
      <c r="AN19" s="108">
        <v>0</v>
      </c>
      <c r="AO19" s="84">
        <v>0</v>
      </c>
      <c r="AP19" s="108">
        <v>0</v>
      </c>
      <c r="AQ19" s="84">
        <v>0</v>
      </c>
      <c r="AR19" s="108">
        <v>0</v>
      </c>
      <c r="AS19" s="84">
        <v>0</v>
      </c>
      <c r="AT19" s="108">
        <v>0</v>
      </c>
      <c r="AU19" s="84">
        <v>0</v>
      </c>
      <c r="AV19" s="108">
        <v>0</v>
      </c>
      <c r="AW19" s="84">
        <v>0</v>
      </c>
      <c r="AX19" s="108">
        <v>0</v>
      </c>
      <c r="AY19" s="84">
        <v>0</v>
      </c>
      <c r="AZ19" s="108">
        <v>0</v>
      </c>
      <c r="BA19" s="84">
        <v>0</v>
      </c>
      <c r="BB19" s="108">
        <v>0</v>
      </c>
      <c r="BC19" s="84">
        <v>0</v>
      </c>
      <c r="BD19" s="108">
        <v>0</v>
      </c>
      <c r="BE19" s="84">
        <v>0</v>
      </c>
      <c r="BF19" s="108">
        <v>0</v>
      </c>
      <c r="BG19" s="84">
        <v>0</v>
      </c>
      <c r="BH19" s="108">
        <v>0</v>
      </c>
      <c r="BI19" s="84">
        <v>0</v>
      </c>
      <c r="BJ19" s="108">
        <v>0</v>
      </c>
      <c r="BK19" s="84">
        <v>0</v>
      </c>
      <c r="BL19" s="108">
        <v>0</v>
      </c>
      <c r="BM19" s="84">
        <v>0</v>
      </c>
      <c r="BN19" s="108">
        <v>0</v>
      </c>
      <c r="BO19" s="84">
        <v>0</v>
      </c>
      <c r="BP19" s="108">
        <v>0</v>
      </c>
      <c r="BQ19" s="84">
        <v>0</v>
      </c>
      <c r="BR19" s="108">
        <v>0</v>
      </c>
      <c r="BS19" s="84">
        <v>0</v>
      </c>
      <c r="BT19" s="108">
        <v>0</v>
      </c>
      <c r="BU19" s="84">
        <v>0</v>
      </c>
      <c r="BV19" s="108">
        <v>0</v>
      </c>
      <c r="BW19" s="84">
        <v>0</v>
      </c>
      <c r="BX19" s="108">
        <v>0</v>
      </c>
      <c r="BY19" s="84">
        <v>0</v>
      </c>
      <c r="BZ19" s="108">
        <v>0</v>
      </c>
      <c r="CA19" s="84">
        <v>0</v>
      </c>
      <c r="CB19" s="108">
        <v>0</v>
      </c>
      <c r="CC19" s="84">
        <v>0</v>
      </c>
      <c r="CD19" s="108">
        <v>0</v>
      </c>
    </row>
    <row r="20" spans="1:83" ht="23" customHeight="1">
      <c r="A20" s="10">
        <v>2</v>
      </c>
      <c r="B20" s="235" t="s">
        <v>20</v>
      </c>
      <c r="C20" s="540"/>
      <c r="D20" s="541">
        <f t="shared" ref="D20:BO20" si="19">SUM(D18:D19)</f>
        <v>-100000</v>
      </c>
      <c r="E20" s="575">
        <f t="shared" si="19"/>
        <v>0</v>
      </c>
      <c r="F20" s="541">
        <f t="shared" si="19"/>
        <v>0</v>
      </c>
      <c r="G20" s="575">
        <f t="shared" si="19"/>
        <v>0</v>
      </c>
      <c r="H20" s="541">
        <f t="shared" si="19"/>
        <v>0</v>
      </c>
      <c r="I20" s="575">
        <f t="shared" si="19"/>
        <v>0</v>
      </c>
      <c r="K20" s="541">
        <f t="shared" si="19"/>
        <v>0</v>
      </c>
      <c r="L20" s="575">
        <f t="shared" si="19"/>
        <v>0</v>
      </c>
      <c r="M20" s="541">
        <f t="shared" si="19"/>
        <v>0</v>
      </c>
      <c r="N20" s="575">
        <f t="shared" si="19"/>
        <v>0</v>
      </c>
      <c r="O20" s="541">
        <f t="shared" si="19"/>
        <v>0</v>
      </c>
      <c r="P20" s="575">
        <f t="shared" si="19"/>
        <v>0</v>
      </c>
      <c r="Q20" s="541">
        <f t="shared" si="19"/>
        <v>0</v>
      </c>
      <c r="R20" s="575">
        <f t="shared" si="19"/>
        <v>0</v>
      </c>
      <c r="S20" s="541">
        <f>SUM(S18:S19)</f>
        <v>0</v>
      </c>
      <c r="T20" s="575">
        <f t="shared" si="19"/>
        <v>0</v>
      </c>
      <c r="U20" s="541">
        <f t="shared" si="19"/>
        <v>0</v>
      </c>
      <c r="V20" s="575">
        <f t="shared" si="19"/>
        <v>0</v>
      </c>
      <c r="W20" s="541">
        <f t="shared" si="19"/>
        <v>0</v>
      </c>
      <c r="X20" s="575">
        <f t="shared" si="19"/>
        <v>0</v>
      </c>
      <c r="Y20" s="541">
        <f t="shared" si="19"/>
        <v>-100000</v>
      </c>
      <c r="Z20" s="575">
        <f t="shared" si="19"/>
        <v>0</v>
      </c>
      <c r="AA20" s="541">
        <f t="shared" si="19"/>
        <v>0</v>
      </c>
      <c r="AB20" s="575">
        <f t="shared" si="19"/>
        <v>0</v>
      </c>
      <c r="AC20" s="541">
        <f t="shared" si="19"/>
        <v>0</v>
      </c>
      <c r="AD20" s="575">
        <f t="shared" si="19"/>
        <v>0</v>
      </c>
      <c r="AE20" s="541">
        <f t="shared" si="19"/>
        <v>0</v>
      </c>
      <c r="AF20" s="575">
        <f t="shared" si="19"/>
        <v>0</v>
      </c>
      <c r="AG20" s="541">
        <f t="shared" si="19"/>
        <v>0</v>
      </c>
      <c r="AH20" s="575">
        <f t="shared" si="19"/>
        <v>0</v>
      </c>
      <c r="AI20" s="541">
        <f t="shared" si="19"/>
        <v>0</v>
      </c>
      <c r="AJ20" s="575">
        <f t="shared" si="19"/>
        <v>0</v>
      </c>
      <c r="AK20" s="541">
        <f t="shared" si="19"/>
        <v>0</v>
      </c>
      <c r="AL20" s="575">
        <f t="shared" si="19"/>
        <v>0</v>
      </c>
      <c r="AM20" s="541">
        <f t="shared" si="19"/>
        <v>0</v>
      </c>
      <c r="AN20" s="575">
        <f t="shared" si="19"/>
        <v>0</v>
      </c>
      <c r="AO20" s="541">
        <f t="shared" si="19"/>
        <v>0</v>
      </c>
      <c r="AP20" s="575">
        <f t="shared" si="19"/>
        <v>0</v>
      </c>
      <c r="AQ20" s="541">
        <f t="shared" si="19"/>
        <v>0</v>
      </c>
      <c r="AR20" s="575">
        <f t="shared" si="19"/>
        <v>0</v>
      </c>
      <c r="AS20" s="541">
        <f t="shared" si="19"/>
        <v>0</v>
      </c>
      <c r="AT20" s="575">
        <f t="shared" si="19"/>
        <v>0</v>
      </c>
      <c r="AU20" s="541">
        <f t="shared" si="19"/>
        <v>0</v>
      </c>
      <c r="AV20" s="575">
        <f t="shared" si="19"/>
        <v>0</v>
      </c>
      <c r="AW20" s="541">
        <f t="shared" si="19"/>
        <v>0</v>
      </c>
      <c r="AX20" s="575">
        <f t="shared" si="19"/>
        <v>0</v>
      </c>
      <c r="AY20" s="541">
        <f t="shared" si="19"/>
        <v>0</v>
      </c>
      <c r="AZ20" s="575">
        <f t="shared" si="19"/>
        <v>0</v>
      </c>
      <c r="BA20" s="541">
        <f t="shared" si="19"/>
        <v>0</v>
      </c>
      <c r="BB20" s="575">
        <f t="shared" si="19"/>
        <v>0</v>
      </c>
      <c r="BC20" s="541">
        <f t="shared" si="19"/>
        <v>0</v>
      </c>
      <c r="BD20" s="575">
        <f t="shared" si="19"/>
        <v>0</v>
      </c>
      <c r="BE20" s="541">
        <f t="shared" si="19"/>
        <v>0</v>
      </c>
      <c r="BF20" s="575">
        <f t="shared" si="19"/>
        <v>0</v>
      </c>
      <c r="BG20" s="541">
        <f t="shared" si="19"/>
        <v>0</v>
      </c>
      <c r="BH20" s="575">
        <f t="shared" si="19"/>
        <v>0</v>
      </c>
      <c r="BI20" s="541">
        <f t="shared" si="19"/>
        <v>0</v>
      </c>
      <c r="BJ20" s="575">
        <f t="shared" si="19"/>
        <v>0</v>
      </c>
      <c r="BK20" s="541">
        <f t="shared" si="19"/>
        <v>0</v>
      </c>
      <c r="BL20" s="575">
        <f t="shared" si="19"/>
        <v>0</v>
      </c>
      <c r="BM20" s="541">
        <f t="shared" si="19"/>
        <v>0</v>
      </c>
      <c r="BN20" s="575">
        <f t="shared" si="19"/>
        <v>0</v>
      </c>
      <c r="BO20" s="541">
        <f t="shared" si="19"/>
        <v>0</v>
      </c>
      <c r="BP20" s="575">
        <f t="shared" ref="BP20:CD20" si="20">SUM(BP18:BP19)</f>
        <v>0</v>
      </c>
      <c r="BQ20" s="541">
        <f t="shared" si="20"/>
        <v>0</v>
      </c>
      <c r="BR20" s="575">
        <f t="shared" si="20"/>
        <v>0</v>
      </c>
      <c r="BS20" s="541">
        <f t="shared" si="20"/>
        <v>0</v>
      </c>
      <c r="BT20" s="575">
        <f t="shared" si="20"/>
        <v>0</v>
      </c>
      <c r="BU20" s="541">
        <f t="shared" si="20"/>
        <v>0</v>
      </c>
      <c r="BV20" s="575">
        <f t="shared" si="20"/>
        <v>0</v>
      </c>
      <c r="BW20" s="541">
        <f t="shared" si="20"/>
        <v>0</v>
      </c>
      <c r="BX20" s="575">
        <f t="shared" si="20"/>
        <v>0</v>
      </c>
      <c r="BY20" s="541">
        <f t="shared" si="20"/>
        <v>0</v>
      </c>
      <c r="BZ20" s="575">
        <f t="shared" si="20"/>
        <v>0</v>
      </c>
      <c r="CA20" s="541">
        <f t="shared" si="20"/>
        <v>0</v>
      </c>
      <c r="CB20" s="575">
        <f t="shared" si="20"/>
        <v>0</v>
      </c>
      <c r="CC20" s="541">
        <f t="shared" si="20"/>
        <v>0</v>
      </c>
      <c r="CD20" s="575">
        <f t="shared" si="20"/>
        <v>0</v>
      </c>
    </row>
    <row r="21" spans="1:83" s="66" customFormat="1" ht="23" customHeight="1">
      <c r="D21" s="250"/>
      <c r="E21" s="250"/>
      <c r="F21" s="250"/>
      <c r="G21" s="250"/>
      <c r="H21" s="250"/>
      <c r="I21" s="250"/>
      <c r="J21" s="251"/>
    </row>
    <row r="22" spans="1:83" ht="23" customHeight="1">
      <c r="B22" s="544" t="s">
        <v>21</v>
      </c>
      <c r="C22" s="545"/>
      <c r="D22" s="404">
        <f t="shared" ref="D22:E25" si="21">K22+M22+O22+Q22+S22+U22+W22+Y22+AA22+AC22+AE22+AG22</f>
        <v>0</v>
      </c>
      <c r="E22" s="503">
        <f t="shared" si="21"/>
        <v>0</v>
      </c>
      <c r="F22" s="404">
        <f t="shared" ref="F22:G25" si="22">AI22+AK22+AM22+AO22+AQ22+AS22+AU22+AW22+AY22+BA22+BC22+BE22</f>
        <v>0</v>
      </c>
      <c r="G22" s="503">
        <f t="shared" si="22"/>
        <v>0</v>
      </c>
      <c r="H22" s="404">
        <f t="shared" ref="H22:I25" si="23">BG22+BI22+BK22+BM22+BO22+BQ22+BS22+BU22+BW22+BY22+CA22+CC22</f>
        <v>0</v>
      </c>
      <c r="I22" s="503">
        <f t="shared" si="23"/>
        <v>0</v>
      </c>
      <c r="K22" s="555">
        <v>0</v>
      </c>
      <c r="L22" s="578">
        <v>0</v>
      </c>
      <c r="M22" s="555">
        <v>0</v>
      </c>
      <c r="N22" s="578">
        <v>0</v>
      </c>
      <c r="O22" s="555">
        <v>0</v>
      </c>
      <c r="P22" s="578">
        <v>0</v>
      </c>
      <c r="Q22" s="555">
        <v>0</v>
      </c>
      <c r="R22" s="578">
        <v>0</v>
      </c>
      <c r="S22" s="555">
        <v>0</v>
      </c>
      <c r="T22" s="578">
        <v>0</v>
      </c>
      <c r="U22" s="555">
        <v>0</v>
      </c>
      <c r="V22" s="578">
        <v>0</v>
      </c>
      <c r="W22" s="555">
        <v>0</v>
      </c>
      <c r="X22" s="578">
        <v>0</v>
      </c>
      <c r="Y22" s="555">
        <v>0</v>
      </c>
      <c r="Z22" s="578">
        <v>0</v>
      </c>
      <c r="AA22" s="555">
        <v>0</v>
      </c>
      <c r="AB22" s="578">
        <v>0</v>
      </c>
      <c r="AC22" s="555">
        <v>0</v>
      </c>
      <c r="AD22" s="578">
        <v>0</v>
      </c>
      <c r="AE22" s="555">
        <v>0</v>
      </c>
      <c r="AF22" s="578">
        <v>0</v>
      </c>
      <c r="AG22" s="555">
        <v>0</v>
      </c>
      <c r="AH22" s="578">
        <v>0</v>
      </c>
      <c r="AI22" s="555">
        <v>0</v>
      </c>
      <c r="AJ22" s="578">
        <v>0</v>
      </c>
      <c r="AK22" s="555">
        <v>0</v>
      </c>
      <c r="AL22" s="578">
        <v>0</v>
      </c>
      <c r="AM22" s="555">
        <v>0</v>
      </c>
      <c r="AN22" s="578">
        <v>0</v>
      </c>
      <c r="AO22" s="555">
        <v>0</v>
      </c>
      <c r="AP22" s="578">
        <v>0</v>
      </c>
      <c r="AQ22" s="555">
        <v>0</v>
      </c>
      <c r="AR22" s="578">
        <v>0</v>
      </c>
      <c r="AS22" s="555">
        <v>0</v>
      </c>
      <c r="AT22" s="578">
        <v>0</v>
      </c>
      <c r="AU22" s="555">
        <v>0</v>
      </c>
      <c r="AV22" s="578">
        <v>0</v>
      </c>
      <c r="AW22" s="555">
        <v>0</v>
      </c>
      <c r="AX22" s="578">
        <v>0</v>
      </c>
      <c r="AY22" s="555">
        <v>0</v>
      </c>
      <c r="AZ22" s="578">
        <v>0</v>
      </c>
      <c r="BA22" s="555">
        <v>0</v>
      </c>
      <c r="BB22" s="578">
        <v>0</v>
      </c>
      <c r="BC22" s="555">
        <v>0</v>
      </c>
      <c r="BD22" s="578">
        <v>0</v>
      </c>
      <c r="BE22" s="555">
        <v>0</v>
      </c>
      <c r="BF22" s="578">
        <v>0</v>
      </c>
      <c r="BG22" s="555">
        <v>0</v>
      </c>
      <c r="BH22" s="578">
        <v>0</v>
      </c>
      <c r="BI22" s="555">
        <v>0</v>
      </c>
      <c r="BJ22" s="578">
        <v>0</v>
      </c>
      <c r="BK22" s="555">
        <v>0</v>
      </c>
      <c r="BL22" s="578">
        <v>0</v>
      </c>
      <c r="BM22" s="555">
        <v>0</v>
      </c>
      <c r="BN22" s="578">
        <v>0</v>
      </c>
      <c r="BO22" s="555">
        <v>0</v>
      </c>
      <c r="BP22" s="578">
        <v>0</v>
      </c>
      <c r="BQ22" s="555">
        <v>0</v>
      </c>
      <c r="BR22" s="578">
        <v>0</v>
      </c>
      <c r="BS22" s="555">
        <v>0</v>
      </c>
      <c r="BT22" s="578">
        <v>0</v>
      </c>
      <c r="BU22" s="555">
        <v>0</v>
      </c>
      <c r="BV22" s="578">
        <v>0</v>
      </c>
      <c r="BW22" s="555">
        <v>0</v>
      </c>
      <c r="BX22" s="578">
        <v>0</v>
      </c>
      <c r="BY22" s="555">
        <v>0</v>
      </c>
      <c r="BZ22" s="578">
        <v>0</v>
      </c>
      <c r="CA22" s="555">
        <v>0</v>
      </c>
      <c r="CB22" s="578">
        <v>0</v>
      </c>
      <c r="CC22" s="555">
        <v>0</v>
      </c>
      <c r="CD22" s="578">
        <v>0</v>
      </c>
    </row>
    <row r="23" spans="1:83" ht="23" customHeight="1">
      <c r="B23" s="546" t="s">
        <v>36</v>
      </c>
      <c r="C23" s="547"/>
      <c r="D23" s="121">
        <f t="shared" si="21"/>
        <v>0</v>
      </c>
      <c r="E23" s="50">
        <f t="shared" si="21"/>
        <v>0</v>
      </c>
      <c r="F23" s="121">
        <f t="shared" si="22"/>
        <v>0</v>
      </c>
      <c r="G23" s="50">
        <f t="shared" si="22"/>
        <v>0</v>
      </c>
      <c r="H23" s="121">
        <f t="shared" si="23"/>
        <v>0</v>
      </c>
      <c r="I23" s="50">
        <f t="shared" si="23"/>
        <v>0</v>
      </c>
      <c r="K23" s="84">
        <v>0</v>
      </c>
      <c r="L23" s="108">
        <v>0</v>
      </c>
      <c r="M23" s="84">
        <v>0</v>
      </c>
      <c r="N23" s="108">
        <v>0</v>
      </c>
      <c r="O23" s="84">
        <v>0</v>
      </c>
      <c r="P23" s="108">
        <v>0</v>
      </c>
      <c r="Q23" s="84">
        <v>0</v>
      </c>
      <c r="R23" s="108">
        <v>0</v>
      </c>
      <c r="S23" s="84">
        <v>0</v>
      </c>
      <c r="T23" s="108">
        <v>0</v>
      </c>
      <c r="U23" s="84">
        <v>0</v>
      </c>
      <c r="V23" s="108">
        <v>0</v>
      </c>
      <c r="W23" s="84">
        <v>0</v>
      </c>
      <c r="X23" s="108">
        <v>0</v>
      </c>
      <c r="Y23" s="84">
        <v>0</v>
      </c>
      <c r="Z23" s="108">
        <v>0</v>
      </c>
      <c r="AA23" s="84">
        <v>0</v>
      </c>
      <c r="AB23" s="108">
        <v>0</v>
      </c>
      <c r="AC23" s="84">
        <v>0</v>
      </c>
      <c r="AD23" s="108">
        <v>0</v>
      </c>
      <c r="AE23" s="84">
        <v>0</v>
      </c>
      <c r="AF23" s="108">
        <v>0</v>
      </c>
      <c r="AG23" s="84">
        <v>0</v>
      </c>
      <c r="AH23" s="108">
        <v>0</v>
      </c>
      <c r="AI23" s="84">
        <v>0</v>
      </c>
      <c r="AJ23" s="108">
        <v>0</v>
      </c>
      <c r="AK23" s="84">
        <v>0</v>
      </c>
      <c r="AL23" s="108">
        <v>0</v>
      </c>
      <c r="AM23" s="84">
        <v>0</v>
      </c>
      <c r="AN23" s="108">
        <v>0</v>
      </c>
      <c r="AO23" s="84">
        <v>0</v>
      </c>
      <c r="AP23" s="108">
        <v>0</v>
      </c>
      <c r="AQ23" s="84">
        <v>0</v>
      </c>
      <c r="AR23" s="108">
        <v>0</v>
      </c>
      <c r="AS23" s="84">
        <v>0</v>
      </c>
      <c r="AT23" s="108">
        <v>0</v>
      </c>
      <c r="AU23" s="84">
        <v>0</v>
      </c>
      <c r="AV23" s="108">
        <v>0</v>
      </c>
      <c r="AW23" s="84">
        <v>0</v>
      </c>
      <c r="AX23" s="108">
        <v>0</v>
      </c>
      <c r="AY23" s="84">
        <v>0</v>
      </c>
      <c r="AZ23" s="108">
        <v>0</v>
      </c>
      <c r="BA23" s="84">
        <v>0</v>
      </c>
      <c r="BB23" s="108">
        <v>0</v>
      </c>
      <c r="BC23" s="84">
        <v>0</v>
      </c>
      <c r="BD23" s="108">
        <v>0</v>
      </c>
      <c r="BE23" s="84">
        <v>0</v>
      </c>
      <c r="BF23" s="108">
        <v>0</v>
      </c>
      <c r="BG23" s="84">
        <v>0</v>
      </c>
      <c r="BH23" s="108">
        <v>0</v>
      </c>
      <c r="BI23" s="84">
        <v>0</v>
      </c>
      <c r="BJ23" s="108">
        <v>0</v>
      </c>
      <c r="BK23" s="84">
        <v>0</v>
      </c>
      <c r="BL23" s="108">
        <v>0</v>
      </c>
      <c r="BM23" s="84">
        <v>0</v>
      </c>
      <c r="BN23" s="108">
        <v>0</v>
      </c>
      <c r="BO23" s="84">
        <v>0</v>
      </c>
      <c r="BP23" s="108">
        <v>0</v>
      </c>
      <c r="BQ23" s="84">
        <v>0</v>
      </c>
      <c r="BR23" s="108">
        <v>0</v>
      </c>
      <c r="BS23" s="84">
        <v>0</v>
      </c>
      <c r="BT23" s="108">
        <v>0</v>
      </c>
      <c r="BU23" s="84">
        <v>0</v>
      </c>
      <c r="BV23" s="108">
        <v>0</v>
      </c>
      <c r="BW23" s="84">
        <v>0</v>
      </c>
      <c r="BX23" s="108">
        <v>0</v>
      </c>
      <c r="BY23" s="84">
        <v>0</v>
      </c>
      <c r="BZ23" s="108">
        <v>0</v>
      </c>
      <c r="CA23" s="84">
        <v>0</v>
      </c>
      <c r="CB23" s="108">
        <v>0</v>
      </c>
      <c r="CC23" s="84">
        <v>0</v>
      </c>
      <c r="CD23" s="108">
        <v>0</v>
      </c>
    </row>
    <row r="24" spans="1:83" ht="23" customHeight="1">
      <c r="B24" s="546" t="s">
        <v>22</v>
      </c>
      <c r="C24" s="547"/>
      <c r="D24" s="121">
        <f t="shared" si="21"/>
        <v>112000</v>
      </c>
      <c r="E24" s="50">
        <f t="shared" si="21"/>
        <v>0</v>
      </c>
      <c r="F24" s="121">
        <f t="shared" si="22"/>
        <v>0</v>
      </c>
      <c r="G24" s="50">
        <f t="shared" si="22"/>
        <v>0</v>
      </c>
      <c r="H24" s="121">
        <f t="shared" si="23"/>
        <v>0</v>
      </c>
      <c r="I24" s="50">
        <f t="shared" si="23"/>
        <v>0</v>
      </c>
      <c r="K24" s="84">
        <v>0</v>
      </c>
      <c r="L24" s="108">
        <v>0</v>
      </c>
      <c r="M24" s="84">
        <v>0</v>
      </c>
      <c r="N24" s="108">
        <v>0</v>
      </c>
      <c r="O24" s="84">
        <v>0</v>
      </c>
      <c r="P24" s="108">
        <v>0</v>
      </c>
      <c r="Q24" s="84">
        <v>0</v>
      </c>
      <c r="R24" s="108">
        <v>0</v>
      </c>
      <c r="S24" s="84">
        <v>0</v>
      </c>
      <c r="T24" s="108">
        <v>0</v>
      </c>
      <c r="U24" s="84">
        <v>0</v>
      </c>
      <c r="V24" s="108">
        <v>0</v>
      </c>
      <c r="W24" s="84">
        <v>0</v>
      </c>
      <c r="X24" s="108">
        <v>0</v>
      </c>
      <c r="Y24" s="84">
        <f>'Produits &amp; Charges Khépri Santé'!C195+'Produits &amp; Charges Khépri Santé'!C203</f>
        <v>112000</v>
      </c>
      <c r="Z24" s="108">
        <v>0</v>
      </c>
      <c r="AA24" s="84">
        <v>0</v>
      </c>
      <c r="AB24" s="108">
        <v>0</v>
      </c>
      <c r="AC24" s="84">
        <v>0</v>
      </c>
      <c r="AD24" s="108">
        <v>0</v>
      </c>
      <c r="AE24" s="84">
        <v>0</v>
      </c>
      <c r="AF24" s="108">
        <v>0</v>
      </c>
      <c r="AG24" s="84">
        <v>0</v>
      </c>
      <c r="AH24" s="108">
        <v>0</v>
      </c>
      <c r="AI24" s="84">
        <v>0</v>
      </c>
      <c r="AJ24" s="108">
        <v>0</v>
      </c>
      <c r="AK24" s="84">
        <v>0</v>
      </c>
      <c r="AL24" s="108">
        <v>0</v>
      </c>
      <c r="AM24" s="84">
        <v>0</v>
      </c>
      <c r="AN24" s="108">
        <v>0</v>
      </c>
      <c r="AO24" s="84">
        <v>0</v>
      </c>
      <c r="AP24" s="108">
        <v>0</v>
      </c>
      <c r="AQ24" s="84">
        <v>0</v>
      </c>
      <c r="AR24" s="108">
        <v>0</v>
      </c>
      <c r="AS24" s="84">
        <v>0</v>
      </c>
      <c r="AT24" s="108">
        <v>0</v>
      </c>
      <c r="AU24" s="84">
        <v>0</v>
      </c>
      <c r="AV24" s="108">
        <v>0</v>
      </c>
      <c r="AW24" s="84">
        <v>0</v>
      </c>
      <c r="AX24" s="108">
        <v>0</v>
      </c>
      <c r="AY24" s="84">
        <v>0</v>
      </c>
      <c r="AZ24" s="108">
        <v>0</v>
      </c>
      <c r="BA24" s="84">
        <v>0</v>
      </c>
      <c r="BB24" s="108">
        <v>0</v>
      </c>
      <c r="BC24" s="84">
        <v>0</v>
      </c>
      <c r="BD24" s="108">
        <v>0</v>
      </c>
      <c r="BE24" s="84">
        <v>0</v>
      </c>
      <c r="BF24" s="108">
        <v>0</v>
      </c>
      <c r="BG24" s="84">
        <v>0</v>
      </c>
      <c r="BH24" s="108">
        <v>0</v>
      </c>
      <c r="BI24" s="84">
        <v>0</v>
      </c>
      <c r="BJ24" s="108">
        <v>0</v>
      </c>
      <c r="BK24" s="84">
        <v>0</v>
      </c>
      <c r="BL24" s="108">
        <v>0</v>
      </c>
      <c r="BM24" s="84">
        <v>0</v>
      </c>
      <c r="BN24" s="108">
        <v>0</v>
      </c>
      <c r="BO24" s="84">
        <v>0</v>
      </c>
      <c r="BP24" s="108">
        <v>0</v>
      </c>
      <c r="BQ24" s="84">
        <v>0</v>
      </c>
      <c r="BR24" s="108">
        <v>0</v>
      </c>
      <c r="BS24" s="84">
        <v>0</v>
      </c>
      <c r="BT24" s="108">
        <v>0</v>
      </c>
      <c r="BU24" s="84">
        <v>0</v>
      </c>
      <c r="BV24" s="108">
        <v>0</v>
      </c>
      <c r="BW24" s="84">
        <v>0</v>
      </c>
      <c r="BX24" s="108">
        <v>0</v>
      </c>
      <c r="BY24" s="84">
        <v>0</v>
      </c>
      <c r="BZ24" s="108">
        <v>0</v>
      </c>
      <c r="CA24" s="84">
        <v>0</v>
      </c>
      <c r="CB24" s="108">
        <v>0</v>
      </c>
      <c r="CC24" s="84">
        <v>0</v>
      </c>
      <c r="CD24" s="108">
        <v>0</v>
      </c>
    </row>
    <row r="25" spans="1:83" ht="23" customHeight="1">
      <c r="B25" s="546" t="s">
        <v>23</v>
      </c>
      <c r="C25" s="547"/>
      <c r="D25" s="44">
        <f t="shared" si="21"/>
        <v>-18300.08905569007</v>
      </c>
      <c r="E25" s="50">
        <f t="shared" si="21"/>
        <v>0</v>
      </c>
      <c r="F25" s="44">
        <f t="shared" si="22"/>
        <v>-30090.347191283294</v>
      </c>
      <c r="G25" s="50">
        <f t="shared" si="22"/>
        <v>0</v>
      </c>
      <c r="H25" s="44">
        <f t="shared" si="23"/>
        <v>-30400.68719128329</v>
      </c>
      <c r="I25" s="50">
        <f t="shared" si="23"/>
        <v>0</v>
      </c>
      <c r="K25" s="84">
        <f>-'Produits &amp; Charges Khépri Santé'!N211</f>
        <v>-1011.46</v>
      </c>
      <c r="L25" s="85">
        <f>-'Produits &amp; Charges Khépri Santé'!O211</f>
        <v>0</v>
      </c>
      <c r="M25" s="84">
        <f>-'Produits &amp; Charges Khépri Santé'!P211</f>
        <v>-1013.51</v>
      </c>
      <c r="N25" s="85">
        <f>-'Produits &amp; Charges Khépri Santé'!Q211</f>
        <v>0</v>
      </c>
      <c r="O25" s="84">
        <f>-'Produits &amp; Charges Khépri Santé'!R211</f>
        <v>-1015.5699999999999</v>
      </c>
      <c r="P25" s="85">
        <f>-'Produits &amp; Charges Khépri Santé'!S211</f>
        <v>0</v>
      </c>
      <c r="Q25" s="84">
        <f>-'Produits &amp; Charges Khépri Santé'!T211</f>
        <v>-1017.64</v>
      </c>
      <c r="R25" s="85">
        <f>-'Produits &amp; Charges Khépri Santé'!U211</f>
        <v>0</v>
      </c>
      <c r="S25" s="84">
        <f>-'Produits &amp; Charges Khépri Santé'!V211</f>
        <v>-1019.72</v>
      </c>
      <c r="T25" s="85">
        <f>-'Produits &amp; Charges Khépri Santé'!W211</f>
        <v>0</v>
      </c>
      <c r="U25" s="84">
        <f>-'Produits &amp; Charges Khépri Santé'!X211</f>
        <v>-1021.79</v>
      </c>
      <c r="V25" s="85">
        <f>-'Produits &amp; Charges Khépri Santé'!Y211</f>
        <v>0</v>
      </c>
      <c r="W25" s="84">
        <f>-'Produits &amp; Charges Khépri Santé'!Z211</f>
        <v>-1023.8599999999999</v>
      </c>
      <c r="X25" s="85">
        <f>-'Produits &amp; Charges Khépri Santé'!AA211</f>
        <v>0</v>
      </c>
      <c r="Y25" s="84">
        <f>-'Produits &amp; Charges Khépri Santé'!AB211</f>
        <v>-2061.6542857142858</v>
      </c>
      <c r="Z25" s="85">
        <f>-'Produits &amp; Charges Khépri Santé'!AC211</f>
        <v>0</v>
      </c>
      <c r="AA25" s="84">
        <f>-'Produits &amp; Charges Khépri Santé'!AD211</f>
        <v>-2063.744285714286</v>
      </c>
      <c r="AB25" s="85">
        <f>-'Produits &amp; Charges Khépri Santé'!AE211</f>
        <v>0</v>
      </c>
      <c r="AC25" s="84">
        <f>-'Produits &amp; Charges Khépri Santé'!AF211</f>
        <v>-2065.7342857142858</v>
      </c>
      <c r="AD25" s="85">
        <f>-'Produits &amp; Charges Khépri Santé'!AG211</f>
        <v>0</v>
      </c>
      <c r="AE25" s="84">
        <f>-'Produits &amp; Charges Khépri Santé'!AH211</f>
        <v>-2491.6530992736079</v>
      </c>
      <c r="AF25" s="85">
        <f>-'Produits &amp; Charges Khépri Santé'!AI211</f>
        <v>0</v>
      </c>
      <c r="AG25" s="84">
        <f>-'Produits &amp; Charges Khépri Santé'!AJ211</f>
        <v>-2493.7530992736079</v>
      </c>
      <c r="AH25" s="85">
        <f>-'Produits &amp; Charges Khépri Santé'!AK211</f>
        <v>0</v>
      </c>
      <c r="AI25" s="84">
        <f>-'Produits &amp; Charges Khépri Santé'!AL211</f>
        <v>-2495.863099273608</v>
      </c>
      <c r="AJ25" s="85">
        <f>-'Produits &amp; Charges Khépri Santé'!AM211</f>
        <v>0</v>
      </c>
      <c r="AK25" s="84">
        <f>-'Produits &amp; Charges Khépri Santé'!AN211</f>
        <v>-2497.9630992736079</v>
      </c>
      <c r="AL25" s="85">
        <f>-'Produits &amp; Charges Khépri Santé'!AO211</f>
        <v>0</v>
      </c>
      <c r="AM25" s="84">
        <f>-'Produits &amp; Charges Khépri Santé'!AP211</f>
        <v>-2500.0830992736078</v>
      </c>
      <c r="AN25" s="85">
        <f>-'Produits &amp; Charges Khépri Santé'!AQ211</f>
        <v>0</v>
      </c>
      <c r="AO25" s="84">
        <f>-'Produits &amp; Charges Khépri Santé'!AR211</f>
        <v>-2502.1930992736079</v>
      </c>
      <c r="AP25" s="85">
        <f>-'Produits &amp; Charges Khépri Santé'!AS211</f>
        <v>0</v>
      </c>
      <c r="AQ25" s="84">
        <f>-'Produits &amp; Charges Khépri Santé'!AT211</f>
        <v>-2504.3130992736078</v>
      </c>
      <c r="AR25" s="85">
        <f>-'Produits &amp; Charges Khépri Santé'!AU211</f>
        <v>0</v>
      </c>
      <c r="AS25" s="84">
        <f>-'Produits &amp; Charges Khépri Santé'!AV211</f>
        <v>-2506.4430992736079</v>
      </c>
      <c r="AT25" s="85">
        <f>-'Produits &amp; Charges Khépri Santé'!AW211</f>
        <v>0</v>
      </c>
      <c r="AU25" s="84">
        <f>-'Produits &amp; Charges Khépri Santé'!AX211</f>
        <v>-2508.573099273608</v>
      </c>
      <c r="AV25" s="85">
        <f>-'Produits &amp; Charges Khépri Santé'!AY211</f>
        <v>0</v>
      </c>
      <c r="AW25" s="84">
        <f>-'Produits &amp; Charges Khépri Santé'!AZ211</f>
        <v>-2510.7030992736077</v>
      </c>
      <c r="AX25" s="85">
        <f>-'Produits &amp; Charges Khépri Santé'!BA211</f>
        <v>0</v>
      </c>
      <c r="AY25" s="84">
        <f>-'Produits &amp; Charges Khépri Santé'!BB211</f>
        <v>-2512.843099273608</v>
      </c>
      <c r="AZ25" s="85">
        <f>-'Produits &amp; Charges Khépri Santé'!BC211</f>
        <v>0</v>
      </c>
      <c r="BA25" s="84">
        <f>-'Produits &amp; Charges Khépri Santé'!BD211</f>
        <v>-2514.9730992736077</v>
      </c>
      <c r="BB25" s="85">
        <f>-'Produits &amp; Charges Khépri Santé'!BE211</f>
        <v>0</v>
      </c>
      <c r="BC25" s="84">
        <f>-'Produits &amp; Charges Khépri Santé'!BF211</f>
        <v>-2517.1230992736077</v>
      </c>
      <c r="BD25" s="85">
        <f>-'Produits &amp; Charges Khépri Santé'!BG211</f>
        <v>0</v>
      </c>
      <c r="BE25" s="84">
        <f>-'Produits &amp; Charges Khépri Santé'!BH211</f>
        <v>-2519.2730992736078</v>
      </c>
      <c r="BF25" s="85">
        <f>-'Produits &amp; Charges Khépri Santé'!BI211</f>
        <v>0</v>
      </c>
      <c r="BG25" s="84">
        <f>-'Produits &amp; Charges Khépri Santé'!BJ211</f>
        <v>-2521.4330992736077</v>
      </c>
      <c r="BH25" s="85">
        <f>-'Produits &amp; Charges Khépri Santé'!BK211</f>
        <v>0</v>
      </c>
      <c r="BI25" s="84">
        <f>-'Produits &amp; Charges Khépri Santé'!BL211</f>
        <v>-2523.593099273608</v>
      </c>
      <c r="BJ25" s="85">
        <f>-'Produits &amp; Charges Khépri Santé'!BM211</f>
        <v>0</v>
      </c>
      <c r="BK25" s="84">
        <f>-'Produits &amp; Charges Khépri Santé'!BN211</f>
        <v>-2525.7630992736081</v>
      </c>
      <c r="BL25" s="85">
        <f>-'Produits &amp; Charges Khépri Santé'!BO211</f>
        <v>0</v>
      </c>
      <c r="BM25" s="84">
        <f>-'Produits &amp; Charges Khépri Santé'!BP211</f>
        <v>-2527.9230992736079</v>
      </c>
      <c r="BN25" s="85">
        <f>-'Produits &amp; Charges Khépri Santé'!BQ211</f>
        <v>0</v>
      </c>
      <c r="BO25" s="84">
        <f>-'Produits &amp; Charges Khépri Santé'!BR211</f>
        <v>-2530.093099273608</v>
      </c>
      <c r="BP25" s="85">
        <f>-'Produits &amp; Charges Khépri Santé'!BS211</f>
        <v>0</v>
      </c>
      <c r="BQ25" s="84">
        <f>-'Produits &amp; Charges Khépri Santé'!BT211</f>
        <v>-2532.2730992736078</v>
      </c>
      <c r="BR25" s="85">
        <f>-'Produits &amp; Charges Khépri Santé'!BU211</f>
        <v>0</v>
      </c>
      <c r="BS25" s="84">
        <f>-'Produits &amp; Charges Khépri Santé'!BV211</f>
        <v>-2534.4630992736079</v>
      </c>
      <c r="BT25" s="85">
        <f>-'Produits &amp; Charges Khépri Santé'!BW211</f>
        <v>0</v>
      </c>
      <c r="BU25" s="84">
        <f>-'Produits &amp; Charges Khépri Santé'!BX211</f>
        <v>-2536.6430992736077</v>
      </c>
      <c r="BV25" s="85">
        <f>-'Produits &amp; Charges Khépri Santé'!BY211</f>
        <v>0</v>
      </c>
      <c r="BW25" s="84">
        <f>-'Produits &amp; Charges Khépri Santé'!BZ211</f>
        <v>-2538.823099273608</v>
      </c>
      <c r="BX25" s="85">
        <f>-'Produits &amp; Charges Khépri Santé'!CA211</f>
        <v>0</v>
      </c>
      <c r="BY25" s="84">
        <f>-'Produits &amp; Charges Khépri Santé'!CB211</f>
        <v>-2541.0230992736078</v>
      </c>
      <c r="BZ25" s="85">
        <f>-'Produits &amp; Charges Khépri Santé'!CC211</f>
        <v>0</v>
      </c>
      <c r="CA25" s="84">
        <f>-'Produits &amp; Charges Khépri Santé'!CD211</f>
        <v>-2543.2230992736077</v>
      </c>
      <c r="CB25" s="85">
        <f>-'Produits &amp; Charges Khépri Santé'!CE211</f>
        <v>0</v>
      </c>
      <c r="CC25" s="84">
        <f>-'Produits &amp; Charges Khépri Santé'!CF211</f>
        <v>-2545.4330992736077</v>
      </c>
      <c r="CD25" s="85">
        <f>-'Produits &amp; Charges Khépri Santé'!CG211</f>
        <v>0</v>
      </c>
    </row>
    <row r="26" spans="1:83" ht="23" customHeight="1">
      <c r="B26" s="548" t="s">
        <v>74</v>
      </c>
      <c r="C26" s="549"/>
      <c r="D26" s="121">
        <f t="shared" ref="D26" si="24">K26+M26+O26+Q26+S26+U26+W26+Y26+AA26+AC26+AE26+AG26</f>
        <v>0</v>
      </c>
      <c r="E26" s="50">
        <f t="shared" ref="E26" si="25">L26+N26+P26+R26+T26+V26+X26+Z26+AB26+AD26+AF26+AH26</f>
        <v>0</v>
      </c>
      <c r="F26" s="121">
        <f t="shared" ref="F26" si="26">AI26+AK26+AM26+AO26+AQ26+AS26+AU26+AW26+AY26+BA26+BC26+BE26</f>
        <v>0</v>
      </c>
      <c r="G26" s="50">
        <f t="shared" ref="G26" si="27">AJ26+AL26+AN26+AP26+AR26+AT26+AV26+AX26+AZ26+BB26+BD26+BF26</f>
        <v>0</v>
      </c>
      <c r="H26" s="121">
        <f t="shared" ref="H26" si="28">BG26+BI26+BK26+BM26+BO26+BQ26+BS26+BU26+BW26+BY26+CA26+CC26</f>
        <v>0</v>
      </c>
      <c r="I26" s="50">
        <f t="shared" ref="I26" si="29">BH26+BJ26+BL26+BN26+BP26+BR26+BT26+BV26+BX26+BZ26+CB26+CD26</f>
        <v>0</v>
      </c>
      <c r="K26" s="84">
        <f>'Produits &amp; Charges Khépri Santé'!N20</f>
        <v>0</v>
      </c>
      <c r="L26" s="85">
        <f>'Produits &amp; Charges Khépri Santé'!O20</f>
        <v>0</v>
      </c>
      <c r="M26" s="84">
        <f>'Produits &amp; Charges Khépri Santé'!P20</f>
        <v>0</v>
      </c>
      <c r="N26" s="85">
        <f>'Produits &amp; Charges Khépri Santé'!Q20</f>
        <v>0</v>
      </c>
      <c r="O26" s="84">
        <f>'Produits &amp; Charges Khépri Santé'!R20</f>
        <v>0</v>
      </c>
      <c r="P26" s="85">
        <f>'Produits &amp; Charges Khépri Santé'!S20</f>
        <v>0</v>
      </c>
      <c r="Q26" s="84">
        <f>'Produits &amp; Charges Khépri Santé'!T20</f>
        <v>0</v>
      </c>
      <c r="R26" s="85">
        <f>'Produits &amp; Charges Khépri Santé'!U20</f>
        <v>0</v>
      </c>
      <c r="S26" s="84">
        <f>'Produits &amp; Charges Khépri Santé'!V20</f>
        <v>0</v>
      </c>
      <c r="T26" s="85">
        <f>'Produits &amp; Charges Khépri Santé'!W20</f>
        <v>0</v>
      </c>
      <c r="U26" s="84">
        <f>'Produits &amp; Charges Khépri Santé'!X20</f>
        <v>0</v>
      </c>
      <c r="V26" s="85">
        <f>'Produits &amp; Charges Khépri Santé'!Y20</f>
        <v>0</v>
      </c>
      <c r="W26" s="84">
        <f>'Produits &amp; Charges Khépri Santé'!Z20</f>
        <v>0</v>
      </c>
      <c r="X26" s="85">
        <f>'Produits &amp; Charges Khépri Santé'!AA20</f>
        <v>0</v>
      </c>
      <c r="Y26" s="84">
        <f>'Produits &amp; Charges Khépri Santé'!AB20</f>
        <v>0</v>
      </c>
      <c r="Z26" s="85">
        <f>'Produits &amp; Charges Khépri Santé'!AC20</f>
        <v>0</v>
      </c>
      <c r="AA26" s="84">
        <f>'Produits &amp; Charges Khépri Santé'!AD20</f>
        <v>0</v>
      </c>
      <c r="AB26" s="85">
        <f>'Produits &amp; Charges Khépri Santé'!AE20</f>
        <v>0</v>
      </c>
      <c r="AC26" s="84">
        <f>'Produits &amp; Charges Khépri Santé'!AF20</f>
        <v>0</v>
      </c>
      <c r="AD26" s="85">
        <f>'Produits &amp; Charges Khépri Santé'!AG20</f>
        <v>0</v>
      </c>
      <c r="AE26" s="84">
        <f>'Produits &amp; Charges Khépri Santé'!AH20</f>
        <v>0</v>
      </c>
      <c r="AF26" s="85">
        <f>'Produits &amp; Charges Khépri Santé'!AI20</f>
        <v>0</v>
      </c>
      <c r="AG26" s="84">
        <f>'Produits &amp; Charges Khépri Santé'!AJ20</f>
        <v>0</v>
      </c>
      <c r="AH26" s="85">
        <f>'Produits &amp; Charges Khépri Santé'!AK20</f>
        <v>0</v>
      </c>
      <c r="AI26" s="84">
        <f>'Produits &amp; Charges Khépri Santé'!AL20</f>
        <v>0</v>
      </c>
      <c r="AJ26" s="85">
        <f>'Produits &amp; Charges Khépri Santé'!AM20</f>
        <v>0</v>
      </c>
      <c r="AK26" s="84">
        <f>'Produits &amp; Charges Khépri Santé'!AN20</f>
        <v>0</v>
      </c>
      <c r="AL26" s="85">
        <f>'Produits &amp; Charges Khépri Santé'!AO20</f>
        <v>0</v>
      </c>
      <c r="AM26" s="84">
        <f>'Produits &amp; Charges Khépri Santé'!AP20</f>
        <v>0</v>
      </c>
      <c r="AN26" s="85">
        <f>'Produits &amp; Charges Khépri Santé'!AQ20</f>
        <v>0</v>
      </c>
      <c r="AO26" s="84">
        <f>'Produits &amp; Charges Khépri Santé'!AR20</f>
        <v>0</v>
      </c>
      <c r="AP26" s="85">
        <f>'Produits &amp; Charges Khépri Santé'!AS20</f>
        <v>0</v>
      </c>
      <c r="AQ26" s="84">
        <f>'Produits &amp; Charges Khépri Santé'!AT20</f>
        <v>0</v>
      </c>
      <c r="AR26" s="85">
        <f>'Produits &amp; Charges Khépri Santé'!AU20</f>
        <v>0</v>
      </c>
      <c r="AS26" s="84">
        <f>'Produits &amp; Charges Khépri Santé'!AV20</f>
        <v>0</v>
      </c>
      <c r="AT26" s="85">
        <f>'Produits &amp; Charges Khépri Santé'!AW20</f>
        <v>0</v>
      </c>
      <c r="AU26" s="84">
        <f>'Produits &amp; Charges Khépri Santé'!AX20</f>
        <v>0</v>
      </c>
      <c r="AV26" s="85">
        <f>'Produits &amp; Charges Khépri Santé'!AY20</f>
        <v>0</v>
      </c>
      <c r="AW26" s="84">
        <f>'Produits &amp; Charges Khépri Santé'!AZ20</f>
        <v>0</v>
      </c>
      <c r="AX26" s="85">
        <f>'Produits &amp; Charges Khépri Santé'!BA20</f>
        <v>0</v>
      </c>
      <c r="AY26" s="84">
        <f>'Produits &amp; Charges Khépri Santé'!BB20</f>
        <v>0</v>
      </c>
      <c r="AZ26" s="85">
        <f>'Produits &amp; Charges Khépri Santé'!BC20</f>
        <v>0</v>
      </c>
      <c r="BA26" s="84">
        <f>'Produits &amp; Charges Khépri Santé'!BD20</f>
        <v>0</v>
      </c>
      <c r="BB26" s="85">
        <f>'Produits &amp; Charges Khépri Santé'!BE20</f>
        <v>0</v>
      </c>
      <c r="BC26" s="84">
        <f>'Produits &amp; Charges Khépri Santé'!BF20</f>
        <v>0</v>
      </c>
      <c r="BD26" s="85">
        <f>'Produits &amp; Charges Khépri Santé'!BG20</f>
        <v>0</v>
      </c>
      <c r="BE26" s="84">
        <f>'Produits &amp; Charges Khépri Santé'!BH20</f>
        <v>0</v>
      </c>
      <c r="BF26" s="85">
        <f>'Produits &amp; Charges Khépri Santé'!BI20</f>
        <v>0</v>
      </c>
      <c r="BG26" s="84">
        <f>'Produits &amp; Charges Khépri Santé'!BJ20</f>
        <v>0</v>
      </c>
      <c r="BH26" s="85">
        <f>'Produits &amp; Charges Khépri Santé'!BK20</f>
        <v>0</v>
      </c>
      <c r="BI26" s="84">
        <f>'Produits &amp; Charges Khépri Santé'!BL20</f>
        <v>0</v>
      </c>
      <c r="BJ26" s="85">
        <f>'Produits &amp; Charges Khépri Santé'!BM20</f>
        <v>0</v>
      </c>
      <c r="BK26" s="84">
        <f>'Produits &amp; Charges Khépri Santé'!BN20</f>
        <v>0</v>
      </c>
      <c r="BL26" s="85">
        <f>'Produits &amp; Charges Khépri Santé'!BO20</f>
        <v>0</v>
      </c>
      <c r="BM26" s="84">
        <f>'Produits &amp; Charges Khépri Santé'!BP20</f>
        <v>0</v>
      </c>
      <c r="BN26" s="85">
        <f>'Produits &amp; Charges Khépri Santé'!BQ20</f>
        <v>0</v>
      </c>
      <c r="BO26" s="84">
        <f>'Produits &amp; Charges Khépri Santé'!BR20</f>
        <v>0</v>
      </c>
      <c r="BP26" s="85">
        <f>'Produits &amp; Charges Khépri Santé'!BS20</f>
        <v>0</v>
      </c>
      <c r="BQ26" s="84">
        <f>'Produits &amp; Charges Khépri Santé'!BT20</f>
        <v>0</v>
      </c>
      <c r="BR26" s="85">
        <f>'Produits &amp; Charges Khépri Santé'!BU20</f>
        <v>0</v>
      </c>
      <c r="BS26" s="84">
        <f>'Produits &amp; Charges Khépri Santé'!BV20</f>
        <v>0</v>
      </c>
      <c r="BT26" s="85">
        <f>'Produits &amp; Charges Khépri Santé'!BW20</f>
        <v>0</v>
      </c>
      <c r="BU26" s="84">
        <f>'Produits &amp; Charges Khépri Santé'!BX20</f>
        <v>0</v>
      </c>
      <c r="BV26" s="85">
        <f>'Produits &amp; Charges Khépri Santé'!BY20</f>
        <v>0</v>
      </c>
      <c r="BW26" s="84">
        <f>'Produits &amp; Charges Khépri Santé'!BZ20</f>
        <v>0</v>
      </c>
      <c r="BX26" s="85">
        <f>'Produits &amp; Charges Khépri Santé'!CA20</f>
        <v>0</v>
      </c>
      <c r="BY26" s="84">
        <f>'Produits &amp; Charges Khépri Santé'!CB20</f>
        <v>0</v>
      </c>
      <c r="BZ26" s="85">
        <f>'Produits &amp; Charges Khépri Santé'!CC20</f>
        <v>0</v>
      </c>
      <c r="CA26" s="84">
        <f>'Produits &amp; Charges Khépri Santé'!CD20</f>
        <v>0</v>
      </c>
      <c r="CB26" s="85">
        <f>'Produits &amp; Charges Khépri Santé'!CE20</f>
        <v>0</v>
      </c>
      <c r="CC26" s="84">
        <f>'Produits &amp; Charges Khépri Santé'!CF20</f>
        <v>0</v>
      </c>
      <c r="CD26" s="85">
        <f>'Produits &amp; Charges Khépri Santé'!CG20</f>
        <v>0</v>
      </c>
    </row>
    <row r="27" spans="1:83" ht="23" customHeight="1">
      <c r="A27" s="10">
        <v>3</v>
      </c>
      <c r="B27" s="235" t="s">
        <v>24</v>
      </c>
      <c r="C27" s="540"/>
      <c r="D27" s="541">
        <f t="shared" ref="D27:BO27" si="30">SUM(D22:D26)</f>
        <v>93699.91094430993</v>
      </c>
      <c r="E27" s="575">
        <f t="shared" si="30"/>
        <v>0</v>
      </c>
      <c r="F27" s="541">
        <f t="shared" si="30"/>
        <v>-30090.347191283294</v>
      </c>
      <c r="G27" s="575">
        <f t="shared" si="30"/>
        <v>0</v>
      </c>
      <c r="H27" s="541">
        <f t="shared" si="30"/>
        <v>-30400.68719128329</v>
      </c>
      <c r="I27" s="575">
        <f t="shared" si="30"/>
        <v>0</v>
      </c>
      <c r="K27" s="541">
        <f>SUM(K22:K26)</f>
        <v>-1011.46</v>
      </c>
      <c r="L27" s="575">
        <f t="shared" si="30"/>
        <v>0</v>
      </c>
      <c r="M27" s="541">
        <f t="shared" si="30"/>
        <v>-1013.51</v>
      </c>
      <c r="N27" s="575">
        <f t="shared" si="30"/>
        <v>0</v>
      </c>
      <c r="O27" s="541">
        <f t="shared" si="30"/>
        <v>-1015.5699999999999</v>
      </c>
      <c r="P27" s="575">
        <f t="shared" si="30"/>
        <v>0</v>
      </c>
      <c r="Q27" s="541">
        <f t="shared" si="30"/>
        <v>-1017.64</v>
      </c>
      <c r="R27" s="575">
        <f t="shared" si="30"/>
        <v>0</v>
      </c>
      <c r="S27" s="541">
        <f>SUM(S22:S26)</f>
        <v>-1019.72</v>
      </c>
      <c r="T27" s="575">
        <f>SUM(T22:T26)</f>
        <v>0</v>
      </c>
      <c r="U27" s="541">
        <f t="shared" si="30"/>
        <v>-1021.79</v>
      </c>
      <c r="V27" s="575">
        <f t="shared" si="30"/>
        <v>0</v>
      </c>
      <c r="W27" s="541">
        <f t="shared" si="30"/>
        <v>-1023.8599999999999</v>
      </c>
      <c r="X27" s="575">
        <f t="shared" si="30"/>
        <v>0</v>
      </c>
      <c r="Y27" s="541">
        <f t="shared" si="30"/>
        <v>109938.34571428571</v>
      </c>
      <c r="Z27" s="575">
        <f t="shared" si="30"/>
        <v>0</v>
      </c>
      <c r="AA27" s="541">
        <f t="shared" si="30"/>
        <v>-2063.744285714286</v>
      </c>
      <c r="AB27" s="575">
        <f t="shared" si="30"/>
        <v>0</v>
      </c>
      <c r="AC27" s="541">
        <f t="shared" si="30"/>
        <v>-2065.7342857142858</v>
      </c>
      <c r="AD27" s="575">
        <f t="shared" si="30"/>
        <v>0</v>
      </c>
      <c r="AE27" s="541">
        <f t="shared" si="30"/>
        <v>-2491.6530992736079</v>
      </c>
      <c r="AF27" s="575">
        <f t="shared" si="30"/>
        <v>0</v>
      </c>
      <c r="AG27" s="541">
        <f t="shared" si="30"/>
        <v>-2493.7530992736079</v>
      </c>
      <c r="AH27" s="575">
        <f t="shared" si="30"/>
        <v>0</v>
      </c>
      <c r="AI27" s="541">
        <f t="shared" si="30"/>
        <v>-2495.863099273608</v>
      </c>
      <c r="AJ27" s="575">
        <f t="shared" si="30"/>
        <v>0</v>
      </c>
      <c r="AK27" s="541">
        <f t="shared" si="30"/>
        <v>-2497.9630992736079</v>
      </c>
      <c r="AL27" s="575">
        <f t="shared" si="30"/>
        <v>0</v>
      </c>
      <c r="AM27" s="541">
        <f t="shared" si="30"/>
        <v>-2500.0830992736078</v>
      </c>
      <c r="AN27" s="575">
        <f t="shared" si="30"/>
        <v>0</v>
      </c>
      <c r="AO27" s="541">
        <f t="shared" si="30"/>
        <v>-2502.1930992736079</v>
      </c>
      <c r="AP27" s="575">
        <f t="shared" si="30"/>
        <v>0</v>
      </c>
      <c r="AQ27" s="541">
        <f t="shared" si="30"/>
        <v>-2504.3130992736078</v>
      </c>
      <c r="AR27" s="575">
        <f t="shared" si="30"/>
        <v>0</v>
      </c>
      <c r="AS27" s="541">
        <f t="shared" si="30"/>
        <v>-2506.4430992736079</v>
      </c>
      <c r="AT27" s="575">
        <f t="shared" si="30"/>
        <v>0</v>
      </c>
      <c r="AU27" s="541">
        <f t="shared" si="30"/>
        <v>-2508.573099273608</v>
      </c>
      <c r="AV27" s="575">
        <f t="shared" si="30"/>
        <v>0</v>
      </c>
      <c r="AW27" s="541">
        <f t="shared" si="30"/>
        <v>-2510.7030992736077</v>
      </c>
      <c r="AX27" s="575">
        <f t="shared" si="30"/>
        <v>0</v>
      </c>
      <c r="AY27" s="541">
        <f t="shared" si="30"/>
        <v>-2512.843099273608</v>
      </c>
      <c r="AZ27" s="575">
        <f t="shared" si="30"/>
        <v>0</v>
      </c>
      <c r="BA27" s="541">
        <f t="shared" si="30"/>
        <v>-2514.9730992736077</v>
      </c>
      <c r="BB27" s="575">
        <f t="shared" si="30"/>
        <v>0</v>
      </c>
      <c r="BC27" s="541">
        <f t="shared" si="30"/>
        <v>-2517.1230992736077</v>
      </c>
      <c r="BD27" s="575">
        <f t="shared" si="30"/>
        <v>0</v>
      </c>
      <c r="BE27" s="541">
        <f t="shared" si="30"/>
        <v>-2519.2730992736078</v>
      </c>
      <c r="BF27" s="575">
        <f t="shared" si="30"/>
        <v>0</v>
      </c>
      <c r="BG27" s="541">
        <f t="shared" si="30"/>
        <v>-2521.4330992736077</v>
      </c>
      <c r="BH27" s="575">
        <f t="shared" si="30"/>
        <v>0</v>
      </c>
      <c r="BI27" s="541">
        <f t="shared" si="30"/>
        <v>-2523.593099273608</v>
      </c>
      <c r="BJ27" s="575">
        <f t="shared" si="30"/>
        <v>0</v>
      </c>
      <c r="BK27" s="541">
        <f t="shared" si="30"/>
        <v>-2525.7630992736081</v>
      </c>
      <c r="BL27" s="575">
        <f t="shared" si="30"/>
        <v>0</v>
      </c>
      <c r="BM27" s="541">
        <f t="shared" si="30"/>
        <v>-2527.9230992736079</v>
      </c>
      <c r="BN27" s="575">
        <f t="shared" si="30"/>
        <v>0</v>
      </c>
      <c r="BO27" s="541">
        <f t="shared" si="30"/>
        <v>-2530.093099273608</v>
      </c>
      <c r="BP27" s="575">
        <f t="shared" ref="BP27:CD27" si="31">SUM(BP22:BP26)</f>
        <v>0</v>
      </c>
      <c r="BQ27" s="541">
        <f t="shared" si="31"/>
        <v>-2532.2730992736078</v>
      </c>
      <c r="BR27" s="575">
        <f t="shared" si="31"/>
        <v>0</v>
      </c>
      <c r="BS27" s="541">
        <f t="shared" si="31"/>
        <v>-2534.4630992736079</v>
      </c>
      <c r="BT27" s="575">
        <f t="shared" si="31"/>
        <v>0</v>
      </c>
      <c r="BU27" s="541">
        <f t="shared" si="31"/>
        <v>-2536.6430992736077</v>
      </c>
      <c r="BV27" s="575">
        <f t="shared" si="31"/>
        <v>0</v>
      </c>
      <c r="BW27" s="541">
        <f t="shared" si="31"/>
        <v>-2538.823099273608</v>
      </c>
      <c r="BX27" s="575">
        <f t="shared" si="31"/>
        <v>0</v>
      </c>
      <c r="BY27" s="541">
        <f t="shared" si="31"/>
        <v>-2541.0230992736078</v>
      </c>
      <c r="BZ27" s="575">
        <f t="shared" si="31"/>
        <v>0</v>
      </c>
      <c r="CA27" s="541">
        <f t="shared" si="31"/>
        <v>-2543.2230992736077</v>
      </c>
      <c r="CB27" s="575">
        <f t="shared" si="31"/>
        <v>0</v>
      </c>
      <c r="CC27" s="541">
        <f t="shared" si="31"/>
        <v>-2545.4330992736077</v>
      </c>
      <c r="CD27" s="575">
        <f t="shared" si="31"/>
        <v>0</v>
      </c>
    </row>
    <row r="28" spans="1:83" s="66" customFormat="1" ht="23" customHeight="1">
      <c r="D28" s="250"/>
      <c r="E28" s="250"/>
      <c r="F28" s="250"/>
      <c r="G28" s="250"/>
      <c r="H28" s="250"/>
      <c r="I28" s="250"/>
      <c r="J28" s="251"/>
    </row>
    <row r="29" spans="1:83" ht="23" customHeight="1">
      <c r="B29" s="252" t="s">
        <v>26</v>
      </c>
      <c r="C29" s="253"/>
      <c r="D29" s="598">
        <v>20000</v>
      </c>
      <c r="E29" s="599"/>
      <c r="F29" s="580">
        <f>D31</f>
        <v>53411.018563357531</v>
      </c>
      <c r="G29" s="581">
        <f>E31</f>
        <v>20000</v>
      </c>
      <c r="H29" s="580">
        <f>F31</f>
        <v>72490.070872074182</v>
      </c>
      <c r="I29" s="581">
        <f>G31</f>
        <v>20000</v>
      </c>
      <c r="K29" s="256">
        <f>D29</f>
        <v>20000</v>
      </c>
      <c r="L29" s="257">
        <f>D29</f>
        <v>20000</v>
      </c>
      <c r="M29" s="256">
        <f>K31</f>
        <v>26082.72380952381</v>
      </c>
      <c r="N29" s="257">
        <f>L31</f>
        <v>20000</v>
      </c>
      <c r="O29" s="256">
        <f t="shared" ref="O29:BZ29" si="32">M31</f>
        <v>32165.44761904762</v>
      </c>
      <c r="P29" s="257">
        <f t="shared" si="32"/>
        <v>26082.72380952381</v>
      </c>
      <c r="Q29" s="256">
        <f t="shared" si="32"/>
        <v>38248.171428571426</v>
      </c>
      <c r="R29" s="257">
        <f t="shared" si="32"/>
        <v>32165.44761904762</v>
      </c>
      <c r="S29" s="256">
        <f t="shared" si="32"/>
        <v>44330.89523809524</v>
      </c>
      <c r="T29" s="257">
        <f t="shared" si="32"/>
        <v>38248.171428571426</v>
      </c>
      <c r="U29" s="256">
        <f t="shared" si="32"/>
        <v>46307.619047619046</v>
      </c>
      <c r="V29" s="257">
        <f t="shared" si="32"/>
        <v>44330.89523809524</v>
      </c>
      <c r="W29" s="256">
        <f t="shared" si="32"/>
        <v>48284.342857142852</v>
      </c>
      <c r="X29" s="257">
        <f t="shared" si="32"/>
        <v>46307.619047619046</v>
      </c>
      <c r="Y29" s="256">
        <f>W31</f>
        <v>50261.066666666658</v>
      </c>
      <c r="Z29" s="257">
        <f t="shared" si="32"/>
        <v>48284.342857142852</v>
      </c>
      <c r="AA29" s="256">
        <f t="shared" si="32"/>
        <v>51057.076190476182</v>
      </c>
      <c r="AB29" s="257">
        <f t="shared" si="32"/>
        <v>50261.066666666658</v>
      </c>
      <c r="AC29" s="256">
        <f t="shared" si="32"/>
        <v>51854.811904761897</v>
      </c>
      <c r="AD29" s="257">
        <f t="shared" si="32"/>
        <v>51057.076190476182</v>
      </c>
      <c r="AE29" s="256">
        <f t="shared" si="32"/>
        <v>52654.3738095238</v>
      </c>
      <c r="AF29" s="257">
        <f t="shared" si="32"/>
        <v>51854.811904761897</v>
      </c>
      <c r="AG29" s="256">
        <f t="shared" si="32"/>
        <v>53031.83309120257</v>
      </c>
      <c r="AH29" s="257">
        <f t="shared" si="32"/>
        <v>52654.3738095238</v>
      </c>
      <c r="AI29" s="256">
        <f t="shared" si="32"/>
        <v>53411.018563357531</v>
      </c>
      <c r="AJ29" s="257">
        <f t="shared" si="32"/>
        <v>53031.83309120257</v>
      </c>
      <c r="AK29" s="256">
        <f t="shared" si="32"/>
        <v>54991.445541464876</v>
      </c>
      <c r="AL29" s="257">
        <f t="shared" si="32"/>
        <v>53411.018563357531</v>
      </c>
      <c r="AM29" s="256">
        <f t="shared" si="32"/>
        <v>56573.598710048413</v>
      </c>
      <c r="AN29" s="257">
        <f t="shared" si="32"/>
        <v>54991.445541464876</v>
      </c>
      <c r="AO29" s="256">
        <f t="shared" si="32"/>
        <v>58157.47806910814</v>
      </c>
      <c r="AP29" s="257">
        <f t="shared" si="32"/>
        <v>56573.598710048413</v>
      </c>
      <c r="AQ29" s="256">
        <f t="shared" si="32"/>
        <v>59743.083618644057</v>
      </c>
      <c r="AR29" s="257">
        <f t="shared" si="32"/>
        <v>58157.47806910814</v>
      </c>
      <c r="AS29" s="256">
        <f t="shared" si="32"/>
        <v>61330.415358656159</v>
      </c>
      <c r="AT29" s="257">
        <f t="shared" si="32"/>
        <v>59743.083618644057</v>
      </c>
      <c r="AU29" s="256">
        <f t="shared" si="32"/>
        <v>62919.473289144458</v>
      </c>
      <c r="AV29" s="257">
        <f t="shared" si="32"/>
        <v>61330.415358656159</v>
      </c>
      <c r="AW29" s="256">
        <f t="shared" si="32"/>
        <v>64510.257410108941</v>
      </c>
      <c r="AX29" s="257">
        <f t="shared" si="32"/>
        <v>62919.473289144458</v>
      </c>
      <c r="AY29" s="256">
        <f t="shared" si="32"/>
        <v>66102.767721549622</v>
      </c>
      <c r="AZ29" s="257">
        <f t="shared" si="32"/>
        <v>64510.257410108941</v>
      </c>
      <c r="BA29" s="256">
        <f t="shared" si="32"/>
        <v>67697.004223466487</v>
      </c>
      <c r="BB29" s="257">
        <f t="shared" si="32"/>
        <v>66102.767721549622</v>
      </c>
      <c r="BC29" s="256">
        <f t="shared" si="32"/>
        <v>69292.96691585955</v>
      </c>
      <c r="BD29" s="257">
        <f t="shared" si="32"/>
        <v>67697.004223466487</v>
      </c>
      <c r="BE29" s="256">
        <f t="shared" si="32"/>
        <v>70890.655798728796</v>
      </c>
      <c r="BF29" s="257">
        <f t="shared" si="32"/>
        <v>69292.96691585955</v>
      </c>
      <c r="BG29" s="256">
        <f t="shared" si="32"/>
        <v>72490.07087207424</v>
      </c>
      <c r="BH29" s="257">
        <f t="shared" si="32"/>
        <v>70890.655798728796</v>
      </c>
      <c r="BI29" s="256">
        <f t="shared" si="32"/>
        <v>75384.58457518158</v>
      </c>
      <c r="BJ29" s="257">
        <f t="shared" si="32"/>
        <v>72490.07087207424</v>
      </c>
      <c r="BK29" s="256">
        <f t="shared" si="32"/>
        <v>78280.241540193689</v>
      </c>
      <c r="BL29" s="257">
        <f t="shared" si="32"/>
        <v>75384.58457518158</v>
      </c>
      <c r="BM29" s="256">
        <f t="shared" si="32"/>
        <v>81177.040267110555</v>
      </c>
      <c r="BN29" s="257">
        <f t="shared" si="32"/>
        <v>78280.241540193689</v>
      </c>
      <c r="BO29" s="256">
        <f t="shared" si="32"/>
        <v>84074.982255932191</v>
      </c>
      <c r="BP29" s="257">
        <f t="shared" si="32"/>
        <v>81177.040267110555</v>
      </c>
      <c r="BQ29" s="256">
        <f t="shared" si="32"/>
        <v>86974.066006658584</v>
      </c>
      <c r="BR29" s="257">
        <f t="shared" si="32"/>
        <v>84074.982255932191</v>
      </c>
      <c r="BS29" s="256">
        <f t="shared" si="32"/>
        <v>89874.290019289736</v>
      </c>
      <c r="BT29" s="257">
        <f t="shared" si="32"/>
        <v>86974.066006658584</v>
      </c>
      <c r="BU29" s="256">
        <f t="shared" si="32"/>
        <v>92775.652793825648</v>
      </c>
      <c r="BV29" s="257">
        <f t="shared" si="32"/>
        <v>89874.290019289736</v>
      </c>
      <c r="BW29" s="256">
        <f t="shared" si="32"/>
        <v>95678.155830266332</v>
      </c>
      <c r="BX29" s="257">
        <f t="shared" si="32"/>
        <v>92775.652793825648</v>
      </c>
      <c r="BY29" s="256">
        <f t="shared" si="32"/>
        <v>98581.799128611776</v>
      </c>
      <c r="BZ29" s="257">
        <f t="shared" si="32"/>
        <v>95678.155830266332</v>
      </c>
      <c r="CA29" s="256">
        <f t="shared" ref="CA29:CD29" si="33">BY31</f>
        <v>101486.57968886198</v>
      </c>
      <c r="CB29" s="257">
        <f t="shared" si="33"/>
        <v>98581.799128611776</v>
      </c>
      <c r="CC29" s="256">
        <f t="shared" si="33"/>
        <v>104392.49751101695</v>
      </c>
      <c r="CD29" s="257">
        <f t="shared" si="33"/>
        <v>101486.57968886198</v>
      </c>
      <c r="CE29" s="66"/>
    </row>
    <row r="30" spans="1:83" ht="23" customHeight="1">
      <c r="B30" s="573" t="s">
        <v>25</v>
      </c>
      <c r="C30" s="574"/>
      <c r="D30" s="44">
        <f>D16+D20+D27</f>
        <v>33411.018563357531</v>
      </c>
      <c r="E30" s="579">
        <f t="shared" ref="E30:BO30" si="34">E16+E20+E27</f>
        <v>0</v>
      </c>
      <c r="F30" s="44">
        <f t="shared" si="34"/>
        <v>19079.052308716648</v>
      </c>
      <c r="G30" s="579">
        <f t="shared" si="34"/>
        <v>0</v>
      </c>
      <c r="H30" s="44">
        <f t="shared" si="34"/>
        <v>34809.48022300248</v>
      </c>
      <c r="I30" s="579">
        <f t="shared" si="34"/>
        <v>0</v>
      </c>
      <c r="K30" s="44">
        <f>K16+K20+K27</f>
        <v>6082.7238095238099</v>
      </c>
      <c r="L30" s="579">
        <f t="shared" si="34"/>
        <v>0</v>
      </c>
      <c r="M30" s="44">
        <f t="shared" si="34"/>
        <v>6082.7238095238099</v>
      </c>
      <c r="N30" s="579">
        <f t="shared" si="34"/>
        <v>0</v>
      </c>
      <c r="O30" s="44">
        <f>O16+O20+O27</f>
        <v>6082.7238095238099</v>
      </c>
      <c r="P30" s="579">
        <f t="shared" si="34"/>
        <v>0</v>
      </c>
      <c r="Q30" s="44">
        <f t="shared" si="34"/>
        <v>6082.7238095238099</v>
      </c>
      <c r="R30" s="579">
        <f t="shared" si="34"/>
        <v>0</v>
      </c>
      <c r="S30" s="44">
        <f>S16+S20+S27</f>
        <v>1976.7238095238092</v>
      </c>
      <c r="T30" s="579">
        <f t="shared" si="34"/>
        <v>0</v>
      </c>
      <c r="U30" s="44">
        <f t="shared" si="34"/>
        <v>1976.723809523809</v>
      </c>
      <c r="V30" s="579">
        <f t="shared" si="34"/>
        <v>0</v>
      </c>
      <c r="W30" s="44">
        <f t="shared" si="34"/>
        <v>1976.7238095238088</v>
      </c>
      <c r="X30" s="579">
        <f t="shared" si="34"/>
        <v>0</v>
      </c>
      <c r="Y30" s="44">
        <f>Y16+Y20+Y27</f>
        <v>796.00952380952367</v>
      </c>
      <c r="Z30" s="579">
        <f t="shared" si="34"/>
        <v>0</v>
      </c>
      <c r="AA30" s="44">
        <f t="shared" si="34"/>
        <v>797.73571428571358</v>
      </c>
      <c r="AB30" s="579">
        <f t="shared" si="34"/>
        <v>0</v>
      </c>
      <c r="AC30" s="44">
        <f t="shared" si="34"/>
        <v>799.56190476190477</v>
      </c>
      <c r="AD30" s="579">
        <f t="shared" si="34"/>
        <v>0</v>
      </c>
      <c r="AE30" s="44">
        <f t="shared" si="34"/>
        <v>377.45928167877173</v>
      </c>
      <c r="AF30" s="579">
        <f t="shared" si="34"/>
        <v>0</v>
      </c>
      <c r="AG30" s="44">
        <f t="shared" si="34"/>
        <v>379.18547215496301</v>
      </c>
      <c r="AH30" s="579">
        <f t="shared" si="34"/>
        <v>0</v>
      </c>
      <c r="AI30" s="44">
        <f t="shared" si="34"/>
        <v>1580.4269781073444</v>
      </c>
      <c r="AJ30" s="579">
        <f t="shared" si="34"/>
        <v>0</v>
      </c>
      <c r="AK30" s="44">
        <f t="shared" si="34"/>
        <v>1582.1531685835339</v>
      </c>
      <c r="AL30" s="579">
        <f t="shared" si="34"/>
        <v>0</v>
      </c>
      <c r="AM30" s="44">
        <f t="shared" si="34"/>
        <v>1583.8793590597256</v>
      </c>
      <c r="AN30" s="579">
        <f t="shared" si="34"/>
        <v>0</v>
      </c>
      <c r="AO30" s="44">
        <f t="shared" si="34"/>
        <v>1585.6055495359151</v>
      </c>
      <c r="AP30" s="579">
        <f t="shared" si="34"/>
        <v>0</v>
      </c>
      <c r="AQ30" s="44">
        <f t="shared" si="34"/>
        <v>1587.331740012105</v>
      </c>
      <c r="AR30" s="579">
        <f t="shared" si="34"/>
        <v>0</v>
      </c>
      <c r="AS30" s="44">
        <f t="shared" si="34"/>
        <v>1589.0579304882967</v>
      </c>
      <c r="AT30" s="579">
        <f t="shared" si="34"/>
        <v>0</v>
      </c>
      <c r="AU30" s="44">
        <f t="shared" si="34"/>
        <v>1590.7841209644866</v>
      </c>
      <c r="AV30" s="579">
        <f t="shared" si="34"/>
        <v>0</v>
      </c>
      <c r="AW30" s="44">
        <f t="shared" si="34"/>
        <v>1592.510311440677</v>
      </c>
      <c r="AX30" s="579">
        <f t="shared" si="34"/>
        <v>0</v>
      </c>
      <c r="AY30" s="44">
        <f t="shared" si="34"/>
        <v>1594.2365019168669</v>
      </c>
      <c r="AZ30" s="579">
        <f t="shared" si="34"/>
        <v>0</v>
      </c>
      <c r="BA30" s="44">
        <f t="shared" si="34"/>
        <v>1595.9626923930591</v>
      </c>
      <c r="BB30" s="579">
        <f t="shared" si="34"/>
        <v>0</v>
      </c>
      <c r="BC30" s="44">
        <f t="shared" si="34"/>
        <v>1597.6888828692495</v>
      </c>
      <c r="BD30" s="579">
        <f t="shared" si="34"/>
        <v>0</v>
      </c>
      <c r="BE30" s="44">
        <f t="shared" si="34"/>
        <v>1599.4150733454399</v>
      </c>
      <c r="BF30" s="579">
        <f t="shared" si="34"/>
        <v>0</v>
      </c>
      <c r="BG30" s="44">
        <f t="shared" si="34"/>
        <v>2894.5137031073436</v>
      </c>
      <c r="BH30" s="579">
        <f t="shared" si="34"/>
        <v>0</v>
      </c>
      <c r="BI30" s="44">
        <f t="shared" si="34"/>
        <v>2895.656965012106</v>
      </c>
      <c r="BJ30" s="579">
        <f t="shared" si="34"/>
        <v>0</v>
      </c>
      <c r="BK30" s="44">
        <f t="shared" si="34"/>
        <v>2896.7987269168666</v>
      </c>
      <c r="BL30" s="579">
        <f t="shared" si="34"/>
        <v>0</v>
      </c>
      <c r="BM30" s="44">
        <f t="shared" si="34"/>
        <v>2897.9419888216294</v>
      </c>
      <c r="BN30" s="579">
        <f t="shared" si="34"/>
        <v>0</v>
      </c>
      <c r="BO30" s="44">
        <f t="shared" si="34"/>
        <v>2899.0837507263918</v>
      </c>
      <c r="BP30" s="579">
        <f t="shared" ref="BP30:CD30" si="35">BP16+BP20+BP27</f>
        <v>0</v>
      </c>
      <c r="BQ30" s="44">
        <f t="shared" si="35"/>
        <v>2900.2240126311526</v>
      </c>
      <c r="BR30" s="579">
        <f t="shared" si="35"/>
        <v>0</v>
      </c>
      <c r="BS30" s="44">
        <f t="shared" si="35"/>
        <v>2901.3627745359149</v>
      </c>
      <c r="BT30" s="579">
        <f t="shared" si="35"/>
        <v>0</v>
      </c>
      <c r="BU30" s="44">
        <f t="shared" si="35"/>
        <v>2902.5030364406775</v>
      </c>
      <c r="BV30" s="579">
        <f t="shared" si="35"/>
        <v>0</v>
      </c>
      <c r="BW30" s="44">
        <f t="shared" si="35"/>
        <v>2903.6432983454379</v>
      </c>
      <c r="BX30" s="579">
        <f t="shared" si="35"/>
        <v>0</v>
      </c>
      <c r="BY30" s="44">
        <f t="shared" si="35"/>
        <v>2904.7805602502021</v>
      </c>
      <c r="BZ30" s="579">
        <f t="shared" si="35"/>
        <v>0</v>
      </c>
      <c r="CA30" s="44">
        <f t="shared" si="35"/>
        <v>2905.9178221549628</v>
      </c>
      <c r="CB30" s="579">
        <f t="shared" si="35"/>
        <v>0</v>
      </c>
      <c r="CC30" s="44">
        <f t="shared" si="35"/>
        <v>2907.0535840597249</v>
      </c>
      <c r="CD30" s="579">
        <f t="shared" si="35"/>
        <v>0</v>
      </c>
    </row>
    <row r="31" spans="1:83" ht="23" customHeight="1">
      <c r="B31" s="254" t="s">
        <v>27</v>
      </c>
      <c r="C31" s="255"/>
      <c r="D31" s="171">
        <f>D29+D30</f>
        <v>53411.018563357531</v>
      </c>
      <c r="E31" s="172">
        <f>D29+E30</f>
        <v>20000</v>
      </c>
      <c r="F31" s="171">
        <f>F29+F30</f>
        <v>72490.070872074182</v>
      </c>
      <c r="G31" s="172">
        <f>G29+G30</f>
        <v>20000</v>
      </c>
      <c r="H31" s="171">
        <f>H29+H30</f>
        <v>107299.55109507666</v>
      </c>
      <c r="I31" s="172">
        <f>H29+I30</f>
        <v>72490.070872074182</v>
      </c>
      <c r="K31" s="171">
        <f>K29+K30</f>
        <v>26082.72380952381</v>
      </c>
      <c r="L31" s="172">
        <f>K29+L30</f>
        <v>20000</v>
      </c>
      <c r="M31" s="171">
        <f t="shared" ref="M31" si="36">M29+M30</f>
        <v>32165.44761904762</v>
      </c>
      <c r="N31" s="172">
        <f t="shared" ref="N31" si="37">M29+N30</f>
        <v>26082.72380952381</v>
      </c>
      <c r="O31" s="171">
        <f t="shared" ref="O31" si="38">O29+O30</f>
        <v>38248.171428571426</v>
      </c>
      <c r="P31" s="172">
        <f t="shared" ref="P31" si="39">O29+P30</f>
        <v>32165.44761904762</v>
      </c>
      <c r="Q31" s="171">
        <f t="shared" ref="Q31" si="40">Q29+Q30</f>
        <v>44330.89523809524</v>
      </c>
      <c r="R31" s="172">
        <f t="shared" ref="R31" si="41">Q29+R30</f>
        <v>38248.171428571426</v>
      </c>
      <c r="S31" s="171">
        <f t="shared" ref="S31" si="42">S29+S30</f>
        <v>46307.619047619046</v>
      </c>
      <c r="T31" s="172">
        <f t="shared" ref="T31" si="43">S29+T30</f>
        <v>44330.89523809524</v>
      </c>
      <c r="U31" s="171">
        <f t="shared" ref="U31" si="44">U29+U30</f>
        <v>48284.342857142852</v>
      </c>
      <c r="V31" s="172">
        <f t="shared" ref="V31" si="45">U29+V30</f>
        <v>46307.619047619046</v>
      </c>
      <c r="W31" s="171">
        <f t="shared" ref="W31" si="46">W29+W30</f>
        <v>50261.066666666658</v>
      </c>
      <c r="X31" s="172">
        <f t="shared" ref="X31" si="47">W29+X30</f>
        <v>48284.342857142852</v>
      </c>
      <c r="Y31" s="171">
        <f>Y29+Y30</f>
        <v>51057.076190476182</v>
      </c>
      <c r="Z31" s="172">
        <f t="shared" ref="Z31" si="48">Y29+Z30</f>
        <v>50261.066666666658</v>
      </c>
      <c r="AA31" s="171">
        <f t="shared" ref="AA31" si="49">AA29+AA30</f>
        <v>51854.811904761897</v>
      </c>
      <c r="AB31" s="172">
        <f t="shared" ref="AB31" si="50">AA29+AB30</f>
        <v>51057.076190476182</v>
      </c>
      <c r="AC31" s="171">
        <f t="shared" ref="AC31" si="51">AC29+AC30</f>
        <v>52654.3738095238</v>
      </c>
      <c r="AD31" s="172">
        <f t="shared" ref="AD31" si="52">AC29+AD30</f>
        <v>51854.811904761897</v>
      </c>
      <c r="AE31" s="171">
        <f t="shared" ref="AE31" si="53">AE29+AE30</f>
        <v>53031.83309120257</v>
      </c>
      <c r="AF31" s="172">
        <f t="shared" ref="AF31" si="54">AE29+AF30</f>
        <v>52654.3738095238</v>
      </c>
      <c r="AG31" s="171">
        <f t="shared" ref="AG31" si="55">AG29+AG30</f>
        <v>53411.018563357531</v>
      </c>
      <c r="AH31" s="172">
        <f t="shared" ref="AH31" si="56">AG29+AH30</f>
        <v>53031.83309120257</v>
      </c>
      <c r="AI31" s="171">
        <f t="shared" ref="AI31" si="57">AI29+AI30</f>
        <v>54991.445541464876</v>
      </c>
      <c r="AJ31" s="172">
        <f t="shared" ref="AJ31" si="58">AI29+AJ30</f>
        <v>53411.018563357531</v>
      </c>
      <c r="AK31" s="171">
        <f t="shared" ref="AK31" si="59">AK29+AK30</f>
        <v>56573.598710048413</v>
      </c>
      <c r="AL31" s="172">
        <f t="shared" ref="AL31" si="60">AK29+AL30</f>
        <v>54991.445541464876</v>
      </c>
      <c r="AM31" s="171">
        <f t="shared" ref="AM31" si="61">AM29+AM30</f>
        <v>58157.47806910814</v>
      </c>
      <c r="AN31" s="172">
        <f t="shared" ref="AN31" si="62">AM29+AN30</f>
        <v>56573.598710048413</v>
      </c>
      <c r="AO31" s="171">
        <f t="shared" ref="AO31" si="63">AO29+AO30</f>
        <v>59743.083618644057</v>
      </c>
      <c r="AP31" s="172">
        <f t="shared" ref="AP31" si="64">AO29+AP30</f>
        <v>58157.47806910814</v>
      </c>
      <c r="AQ31" s="171">
        <f t="shared" ref="AQ31" si="65">AQ29+AQ30</f>
        <v>61330.415358656159</v>
      </c>
      <c r="AR31" s="172">
        <f t="shared" ref="AR31" si="66">AQ29+AR30</f>
        <v>59743.083618644057</v>
      </c>
      <c r="AS31" s="171">
        <f t="shared" ref="AS31" si="67">AS29+AS30</f>
        <v>62919.473289144458</v>
      </c>
      <c r="AT31" s="172">
        <f t="shared" ref="AT31" si="68">AS29+AT30</f>
        <v>61330.415358656159</v>
      </c>
      <c r="AU31" s="171">
        <f t="shared" ref="AU31" si="69">AU29+AU30</f>
        <v>64510.257410108941</v>
      </c>
      <c r="AV31" s="172">
        <f t="shared" ref="AV31" si="70">AU29+AV30</f>
        <v>62919.473289144458</v>
      </c>
      <c r="AW31" s="171">
        <f t="shared" ref="AW31" si="71">AW29+AW30</f>
        <v>66102.767721549622</v>
      </c>
      <c r="AX31" s="172">
        <f t="shared" ref="AX31" si="72">AW29+AX30</f>
        <v>64510.257410108941</v>
      </c>
      <c r="AY31" s="171">
        <f t="shared" ref="AY31" si="73">AY29+AY30</f>
        <v>67697.004223466487</v>
      </c>
      <c r="AZ31" s="172">
        <f t="shared" ref="AZ31" si="74">AY29+AZ30</f>
        <v>66102.767721549622</v>
      </c>
      <c r="BA31" s="171">
        <f t="shared" ref="BA31" si="75">BA29+BA30</f>
        <v>69292.96691585955</v>
      </c>
      <c r="BB31" s="172">
        <f t="shared" ref="BB31" si="76">BA29+BB30</f>
        <v>67697.004223466487</v>
      </c>
      <c r="BC31" s="171">
        <f t="shared" ref="BC31" si="77">BC29+BC30</f>
        <v>70890.655798728796</v>
      </c>
      <c r="BD31" s="172">
        <f t="shared" ref="BD31" si="78">BC29+BD30</f>
        <v>69292.96691585955</v>
      </c>
      <c r="BE31" s="171">
        <f t="shared" ref="BE31" si="79">BE29+BE30</f>
        <v>72490.07087207424</v>
      </c>
      <c r="BF31" s="172">
        <f t="shared" ref="BF31" si="80">BE29+BF30</f>
        <v>70890.655798728796</v>
      </c>
      <c r="BG31" s="171">
        <f t="shared" ref="BG31" si="81">BG29+BG30</f>
        <v>75384.58457518158</v>
      </c>
      <c r="BH31" s="172">
        <f t="shared" ref="BH31" si="82">BG29+BH30</f>
        <v>72490.07087207424</v>
      </c>
      <c r="BI31" s="171">
        <f t="shared" ref="BI31" si="83">BI29+BI30</f>
        <v>78280.241540193689</v>
      </c>
      <c r="BJ31" s="172">
        <f t="shared" ref="BJ31" si="84">BI29+BJ30</f>
        <v>75384.58457518158</v>
      </c>
      <c r="BK31" s="171">
        <f t="shared" ref="BK31" si="85">BK29+BK30</f>
        <v>81177.040267110555</v>
      </c>
      <c r="BL31" s="172">
        <f t="shared" ref="BL31" si="86">BK29+BL30</f>
        <v>78280.241540193689</v>
      </c>
      <c r="BM31" s="171">
        <f t="shared" ref="BM31" si="87">BM29+BM30</f>
        <v>84074.982255932191</v>
      </c>
      <c r="BN31" s="172">
        <f t="shared" ref="BN31" si="88">BM29+BN30</f>
        <v>81177.040267110555</v>
      </c>
      <c r="BO31" s="171">
        <f t="shared" ref="BO31" si="89">BO29+BO30</f>
        <v>86974.066006658584</v>
      </c>
      <c r="BP31" s="172">
        <f t="shared" ref="BP31" si="90">BO29+BP30</f>
        <v>84074.982255932191</v>
      </c>
      <c r="BQ31" s="171">
        <f t="shared" ref="BQ31" si="91">BQ29+BQ30</f>
        <v>89874.290019289736</v>
      </c>
      <c r="BR31" s="172">
        <f t="shared" ref="BR31" si="92">BQ29+BR30</f>
        <v>86974.066006658584</v>
      </c>
      <c r="BS31" s="171">
        <f t="shared" ref="BS31" si="93">BS29+BS30</f>
        <v>92775.652793825648</v>
      </c>
      <c r="BT31" s="172">
        <f t="shared" ref="BT31" si="94">BS29+BT30</f>
        <v>89874.290019289736</v>
      </c>
      <c r="BU31" s="171">
        <f t="shared" ref="BU31" si="95">BU29+BU30</f>
        <v>95678.155830266332</v>
      </c>
      <c r="BV31" s="172">
        <f t="shared" ref="BV31" si="96">BU29+BV30</f>
        <v>92775.652793825648</v>
      </c>
      <c r="BW31" s="171">
        <f t="shared" ref="BW31" si="97">BW29+BW30</f>
        <v>98581.799128611776</v>
      </c>
      <c r="BX31" s="172">
        <f t="shared" ref="BX31" si="98">BW29+BX30</f>
        <v>95678.155830266332</v>
      </c>
      <c r="BY31" s="171">
        <f t="shared" ref="BY31" si="99">BY29+BY30</f>
        <v>101486.57968886198</v>
      </c>
      <c r="BZ31" s="172">
        <f t="shared" ref="BZ31" si="100">BY29+BZ30</f>
        <v>98581.799128611776</v>
      </c>
      <c r="CA31" s="171">
        <f t="shared" ref="CA31" si="101">CA29+CA30</f>
        <v>104392.49751101695</v>
      </c>
      <c r="CB31" s="172">
        <f t="shared" ref="CB31" si="102">CA29+CB30</f>
        <v>101486.57968886198</v>
      </c>
      <c r="CC31" s="171">
        <f t="shared" ref="CC31" si="103">CC29+CC30</f>
        <v>107299.55109507668</v>
      </c>
      <c r="CD31" s="172">
        <f t="shared" ref="CD31" si="104">CC29+CD30</f>
        <v>104392.49751101695</v>
      </c>
    </row>
    <row r="32" spans="1:83" ht="23" customHeight="1">
      <c r="D32" s="43"/>
      <c r="E32" s="43"/>
      <c r="F32" s="43"/>
      <c r="G32" s="43"/>
      <c r="H32" s="43"/>
      <c r="I32" s="43"/>
    </row>
    <row r="33" ht="23" hidden="1" customHeight="1"/>
    <row r="34" ht="23" hidden="1" customHeight="1"/>
    <row r="35" ht="23" hidden="1" customHeight="1"/>
    <row r="36" ht="0" hidden="1" customHeight="1"/>
  </sheetData>
  <mergeCells count="1">
    <mergeCell ref="D29:E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374E-485F-CC40-82E5-216C96B5A298}">
  <sheetPr>
    <tabColor rgb="FF00B050"/>
  </sheetPr>
  <dimension ref="A1:DC64"/>
  <sheetViews>
    <sheetView showGridLines="0" zoomScale="80" zoomScaleNormal="80" zoomScalePageLayoutView="6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D29" sqref="D29"/>
    </sheetView>
  </sheetViews>
  <sheetFormatPr baseColWidth="10" defaultColWidth="0" defaultRowHeight="23" customHeight="1" zeroHeight="1" outlineLevelRow="1" outlineLevelCol="2"/>
  <cols>
    <col min="1" max="1" width="3.83203125" style="1" bestFit="1" customWidth="1"/>
    <col min="2" max="2" width="84.6640625" style="1" customWidth="1"/>
    <col min="3" max="3" width="23.33203125" style="1" customWidth="1" outlineLevel="1"/>
    <col min="4" max="5" width="23.33203125" style="1" customWidth="1"/>
    <col min="6" max="6" width="4.83203125" style="1" customWidth="1"/>
    <col min="7" max="7" width="17.6640625" style="1" customWidth="1" outlineLevel="1"/>
    <col min="8" max="18" width="17.6640625" style="1" customWidth="1" outlineLevel="2"/>
    <col min="19" max="19" width="17.6640625" style="1" customWidth="1"/>
    <col min="20" max="30" width="17.6640625" style="1" customWidth="1" outlineLevel="1"/>
    <col min="31" max="31" width="17.6640625" style="1" customWidth="1"/>
    <col min="32" max="42" width="17.6640625" style="1" customWidth="1" outlineLevel="1"/>
    <col min="43" max="43" width="22" style="1" customWidth="1"/>
    <col min="44" max="44" width="22" style="1" hidden="1" customWidth="1"/>
    <col min="45" max="45" width="11.1640625" style="1" hidden="1" customWidth="1"/>
    <col min="46" max="46" width="10.83203125" style="1" hidden="1" customWidth="1"/>
    <col min="47" max="107" width="23.1640625" style="3" hidden="1" customWidth="1"/>
    <col min="108" max="16384" width="10.83203125" style="3" hidden="1"/>
  </cols>
  <sheetData>
    <row r="1" spans="1:46" ht="46" customHeight="1">
      <c r="A1" s="602" t="s">
        <v>165</v>
      </c>
      <c r="B1" s="602"/>
      <c r="C1" s="590" t="s">
        <v>77</v>
      </c>
      <c r="D1" s="29" t="s">
        <v>82</v>
      </c>
      <c r="E1" s="29" t="s">
        <v>81</v>
      </c>
      <c r="F1" s="33"/>
      <c r="G1" s="173">
        <v>43344</v>
      </c>
      <c r="H1" s="37">
        <f t="shared" ref="H1:AP1" si="0">G1+31</f>
        <v>43375</v>
      </c>
      <c r="I1" s="37">
        <f t="shared" si="0"/>
        <v>43406</v>
      </c>
      <c r="J1" s="37">
        <f t="shared" si="0"/>
        <v>43437</v>
      </c>
      <c r="K1" s="37">
        <f t="shared" si="0"/>
        <v>43468</v>
      </c>
      <c r="L1" s="37">
        <f t="shared" si="0"/>
        <v>43499</v>
      </c>
      <c r="M1" s="37">
        <f t="shared" si="0"/>
        <v>43530</v>
      </c>
      <c r="N1" s="37">
        <f t="shared" si="0"/>
        <v>43561</v>
      </c>
      <c r="O1" s="37">
        <f t="shared" si="0"/>
        <v>43592</v>
      </c>
      <c r="P1" s="37">
        <f t="shared" si="0"/>
        <v>43623</v>
      </c>
      <c r="Q1" s="37">
        <f t="shared" si="0"/>
        <v>43654</v>
      </c>
      <c r="R1" s="37">
        <f t="shared" si="0"/>
        <v>43685</v>
      </c>
      <c r="S1" s="173">
        <f t="shared" si="0"/>
        <v>43716</v>
      </c>
      <c r="T1" s="37">
        <f t="shared" si="0"/>
        <v>43747</v>
      </c>
      <c r="U1" s="37">
        <f t="shared" si="0"/>
        <v>43778</v>
      </c>
      <c r="V1" s="37">
        <f t="shared" si="0"/>
        <v>43809</v>
      </c>
      <c r="W1" s="37">
        <f t="shared" si="0"/>
        <v>43840</v>
      </c>
      <c r="X1" s="37">
        <f t="shared" si="0"/>
        <v>43871</v>
      </c>
      <c r="Y1" s="37">
        <f t="shared" si="0"/>
        <v>43902</v>
      </c>
      <c r="Z1" s="37">
        <f t="shared" si="0"/>
        <v>43933</v>
      </c>
      <c r="AA1" s="37">
        <f t="shared" si="0"/>
        <v>43964</v>
      </c>
      <c r="AB1" s="37">
        <f t="shared" si="0"/>
        <v>43995</v>
      </c>
      <c r="AC1" s="37">
        <f t="shared" si="0"/>
        <v>44026</v>
      </c>
      <c r="AD1" s="37">
        <f t="shared" si="0"/>
        <v>44057</v>
      </c>
      <c r="AE1" s="173">
        <f t="shared" si="0"/>
        <v>44088</v>
      </c>
      <c r="AF1" s="37">
        <f t="shared" si="0"/>
        <v>44119</v>
      </c>
      <c r="AG1" s="37">
        <f t="shared" si="0"/>
        <v>44150</v>
      </c>
      <c r="AH1" s="37">
        <f t="shared" si="0"/>
        <v>44181</v>
      </c>
      <c r="AI1" s="37">
        <f t="shared" si="0"/>
        <v>44212</v>
      </c>
      <c r="AJ1" s="37">
        <f t="shared" si="0"/>
        <v>44243</v>
      </c>
      <c r="AK1" s="37">
        <f t="shared" si="0"/>
        <v>44274</v>
      </c>
      <c r="AL1" s="37">
        <f t="shared" si="0"/>
        <v>44305</v>
      </c>
      <c r="AM1" s="37">
        <f t="shared" si="0"/>
        <v>44336</v>
      </c>
      <c r="AN1" s="37">
        <f t="shared" si="0"/>
        <v>44367</v>
      </c>
      <c r="AO1" s="37">
        <f t="shared" si="0"/>
        <v>44398</v>
      </c>
      <c r="AP1" s="37">
        <f t="shared" si="0"/>
        <v>44429</v>
      </c>
      <c r="AS1" s="3"/>
      <c r="AT1" s="3"/>
    </row>
    <row r="2" spans="1:46" ht="10" customHeight="1">
      <c r="A2" s="6"/>
      <c r="B2" s="19"/>
      <c r="C2" s="31"/>
      <c r="D2" s="31"/>
      <c r="E2" s="31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S2" s="3"/>
      <c r="AT2" s="3"/>
    </row>
    <row r="3" spans="1:46" ht="23" customHeight="1">
      <c r="A3" s="600">
        <v>1</v>
      </c>
      <c r="B3" s="585" t="s">
        <v>1</v>
      </c>
      <c r="C3" s="71">
        <f>G3+H3+I3+J3+K3+L3+M3+N3+O3+P3+Q3+R3</f>
        <v>0</v>
      </c>
      <c r="D3" s="71">
        <f>S3+T3+U3+V3+W3+X3+Y3+Z3+AA3+AB3+AC3+AD3</f>
        <v>300360</v>
      </c>
      <c r="E3" s="70">
        <f>AE3+AF3+AG3+AH3+AI3+AJ3+AK3+AL3+AM3+AN3+AO3+AP3</f>
        <v>384980</v>
      </c>
      <c r="F3" s="73"/>
      <c r="G3" s="71">
        <f>'Produits &amp; Charges Formation'!H38</f>
        <v>0</v>
      </c>
      <c r="H3" s="71">
        <f>'Produits &amp; Charges Formation'!I38</f>
        <v>0</v>
      </c>
      <c r="I3" s="71">
        <f>'Produits &amp; Charges Formation'!J38</f>
        <v>0</v>
      </c>
      <c r="J3" s="71">
        <f>'Produits &amp; Charges Formation'!K38</f>
        <v>0</v>
      </c>
      <c r="K3" s="71">
        <f>'Produits &amp; Charges Formation'!L38</f>
        <v>0</v>
      </c>
      <c r="L3" s="71">
        <f>'Produits &amp; Charges Formation'!M38</f>
        <v>0</v>
      </c>
      <c r="M3" s="71">
        <f>'Produits &amp; Charges Formation'!N38</f>
        <v>0</v>
      </c>
      <c r="N3" s="71">
        <f>'Produits &amp; Charges Formation'!O38</f>
        <v>0</v>
      </c>
      <c r="O3" s="71">
        <f>'Produits &amp; Charges Formation'!P38</f>
        <v>0</v>
      </c>
      <c r="P3" s="71">
        <f>'Produits &amp; Charges Formation'!Q38</f>
        <v>0</v>
      </c>
      <c r="Q3" s="71">
        <f>'Produits &amp; Charges Formation'!R38</f>
        <v>0</v>
      </c>
      <c r="R3" s="71">
        <f>'Produits &amp; Charges Formation'!S38</f>
        <v>0</v>
      </c>
      <c r="S3" s="71">
        <f>'Produits &amp; Charges Formation'!T38</f>
        <v>61720</v>
      </c>
      <c r="T3" s="71">
        <f>'Produits &amp; Charges Formation'!V38</f>
        <v>6720</v>
      </c>
      <c r="U3" s="71">
        <f>'Produits &amp; Charges Formation'!W38</f>
        <v>68120</v>
      </c>
      <c r="V3" s="71">
        <f>'Produits &amp; Charges Formation'!X38</f>
        <v>6720</v>
      </c>
      <c r="W3" s="71">
        <f>'Produits &amp; Charges Formation'!Y38</f>
        <v>65420</v>
      </c>
      <c r="X3" s="71">
        <f>'Produits &amp; Charges Formation'!Z38</f>
        <v>13120</v>
      </c>
      <c r="Y3" s="71">
        <f>'Produits &amp; Charges Formation'!AA38</f>
        <v>0</v>
      </c>
      <c r="Z3" s="71">
        <f>'Produits &amp; Charges Formation'!AB38</f>
        <v>10420</v>
      </c>
      <c r="AA3" s="71">
        <f>'Produits &amp; Charges Formation'!AC38</f>
        <v>68120</v>
      </c>
      <c r="AB3" s="71">
        <f>'Produits &amp; Charges Formation'!AD38</f>
        <v>0</v>
      </c>
      <c r="AC3" s="71">
        <f>'Produits &amp; Charges Formation'!AE38</f>
        <v>0</v>
      </c>
      <c r="AD3" s="71">
        <f>'Produits &amp; Charges Formation'!AF38</f>
        <v>0</v>
      </c>
      <c r="AE3" s="71">
        <f>'Produits &amp; Charges Formation'!AG38</f>
        <v>68120</v>
      </c>
      <c r="AF3" s="71">
        <f>'Produits &amp; Charges Formation'!AH38</f>
        <v>10420</v>
      </c>
      <c r="AG3" s="71">
        <f>'Produits &amp; Charges Formation'!AI38</f>
        <v>61720</v>
      </c>
      <c r="AH3" s="71">
        <f>'Produits &amp; Charges Formation'!AJ38</f>
        <v>13120</v>
      </c>
      <c r="AI3" s="71">
        <f>'Produits &amp; Charges Formation'!AK38</f>
        <v>65420</v>
      </c>
      <c r="AJ3" s="71">
        <f>'Produits &amp; Charges Formation'!AL38</f>
        <v>13120</v>
      </c>
      <c r="AK3" s="71">
        <f>'Produits &amp; Charges Formation'!AM38</f>
        <v>61720</v>
      </c>
      <c r="AL3" s="71">
        <f>'Produits &amp; Charges Formation'!AN38</f>
        <v>16820</v>
      </c>
      <c r="AM3" s="71">
        <f>'Produits &amp; Charges Formation'!AO38</f>
        <v>13120</v>
      </c>
      <c r="AN3" s="71">
        <f>'Produits &amp; Charges Formation'!AP38</f>
        <v>61400</v>
      </c>
      <c r="AO3" s="71">
        <f>'Produits &amp; Charges Formation'!AQ38</f>
        <v>0</v>
      </c>
      <c r="AP3" s="70">
        <f>'Produits &amp; Charges Formation'!AR38</f>
        <v>0</v>
      </c>
      <c r="AQ3" s="74"/>
      <c r="AR3" s="74"/>
      <c r="AS3" s="3"/>
      <c r="AT3" s="3"/>
    </row>
    <row r="4" spans="1:46" s="20" customFormat="1" ht="23" customHeight="1">
      <c r="A4" s="601"/>
      <c r="B4" s="586" t="s">
        <v>16</v>
      </c>
      <c r="C4" s="77"/>
      <c r="D4" s="77" t="str">
        <f>IFERROR(D3/C3-1,"-")</f>
        <v>-</v>
      </c>
      <c r="E4" s="76">
        <f>IFERROR(E3/D3-1,"-")</f>
        <v>0.28172859235583969</v>
      </c>
      <c r="F4" s="79"/>
      <c r="G4" s="77" t="str">
        <f>IFERROR(G3/#REF!-1,"-")</f>
        <v>-</v>
      </c>
      <c r="H4" s="77" t="str">
        <f t="shared" ref="H4:AP4" si="1">IFERROR(H3/G3-1,"-")</f>
        <v>-</v>
      </c>
      <c r="I4" s="77" t="str">
        <f t="shared" si="1"/>
        <v>-</v>
      </c>
      <c r="J4" s="77" t="str">
        <f t="shared" si="1"/>
        <v>-</v>
      </c>
      <c r="K4" s="77" t="str">
        <f t="shared" si="1"/>
        <v>-</v>
      </c>
      <c r="L4" s="77" t="str">
        <f t="shared" si="1"/>
        <v>-</v>
      </c>
      <c r="M4" s="77" t="str">
        <f t="shared" si="1"/>
        <v>-</v>
      </c>
      <c r="N4" s="77" t="str">
        <f t="shared" si="1"/>
        <v>-</v>
      </c>
      <c r="O4" s="77" t="str">
        <f t="shared" si="1"/>
        <v>-</v>
      </c>
      <c r="P4" s="77" t="str">
        <f t="shared" si="1"/>
        <v>-</v>
      </c>
      <c r="Q4" s="77" t="str">
        <f t="shared" si="1"/>
        <v>-</v>
      </c>
      <c r="R4" s="77" t="str">
        <f t="shared" si="1"/>
        <v>-</v>
      </c>
      <c r="S4" s="77" t="str">
        <f t="shared" si="1"/>
        <v>-</v>
      </c>
      <c r="T4" s="77">
        <f t="shared" si="1"/>
        <v>-0.89112119248217758</v>
      </c>
      <c r="U4" s="77">
        <f t="shared" si="1"/>
        <v>9.1369047619047628</v>
      </c>
      <c r="V4" s="77">
        <f t="shared" si="1"/>
        <v>-0.90135055783910745</v>
      </c>
      <c r="W4" s="77">
        <f t="shared" si="1"/>
        <v>8.7351190476190474</v>
      </c>
      <c r="X4" s="77">
        <f t="shared" si="1"/>
        <v>-0.79944970956893913</v>
      </c>
      <c r="Y4" s="77">
        <f t="shared" si="1"/>
        <v>-1</v>
      </c>
      <c r="Z4" s="77" t="str">
        <f t="shared" si="1"/>
        <v>-</v>
      </c>
      <c r="AA4" s="77">
        <f t="shared" si="1"/>
        <v>5.5374280230326294</v>
      </c>
      <c r="AB4" s="77">
        <f t="shared" si="1"/>
        <v>-1</v>
      </c>
      <c r="AC4" s="77" t="str">
        <f t="shared" si="1"/>
        <v>-</v>
      </c>
      <c r="AD4" s="77" t="str">
        <f t="shared" si="1"/>
        <v>-</v>
      </c>
      <c r="AE4" s="77" t="str">
        <f t="shared" si="1"/>
        <v>-</v>
      </c>
      <c r="AF4" s="77">
        <f t="shared" si="1"/>
        <v>-0.84703464474456847</v>
      </c>
      <c r="AG4" s="77">
        <f t="shared" si="1"/>
        <v>4.9232245681381954</v>
      </c>
      <c r="AH4" s="77">
        <f t="shared" si="1"/>
        <v>-0.78742709008425149</v>
      </c>
      <c r="AI4" s="77">
        <f t="shared" si="1"/>
        <v>3.9862804878048781</v>
      </c>
      <c r="AJ4" s="77">
        <f t="shared" si="1"/>
        <v>-0.79944970956893913</v>
      </c>
      <c r="AK4" s="77">
        <f t="shared" si="1"/>
        <v>3.7042682926829267</v>
      </c>
      <c r="AL4" s="77">
        <f t="shared" si="1"/>
        <v>-0.72747893713545042</v>
      </c>
      <c r="AM4" s="77">
        <f t="shared" si="1"/>
        <v>-0.21997621878715812</v>
      </c>
      <c r="AN4" s="77">
        <f t="shared" si="1"/>
        <v>3.6798780487804876</v>
      </c>
      <c r="AO4" s="77">
        <f t="shared" si="1"/>
        <v>-1</v>
      </c>
      <c r="AP4" s="76" t="str">
        <f t="shared" si="1"/>
        <v>-</v>
      </c>
      <c r="AQ4" s="80"/>
      <c r="AR4" s="80"/>
    </row>
    <row r="5" spans="1:46" s="305" customFormat="1" ht="23" customHeight="1">
      <c r="A5" s="301"/>
      <c r="B5" s="478" t="str">
        <f>'Produits &amp; Charges Formation'!B44</f>
        <v>Honoraires Intervenants</v>
      </c>
      <c r="C5" s="302">
        <f>G5+H5+I5+J5+K5+L5+M5+N5+O5+P5+Q5+R5</f>
        <v>0</v>
      </c>
      <c r="D5" s="302">
        <f>S5+T5+U5+V5+W5+X5+Y5+Z5+AA5+AB5+AC5+AD5</f>
        <v>-31185</v>
      </c>
      <c r="E5" s="312">
        <f>AE5+AF5+AG5+AH5+AI5+AJ5+AK5+AL5+AM5+AN5+AO5+AP5</f>
        <v>-40600</v>
      </c>
      <c r="F5" s="303"/>
      <c r="G5" s="88">
        <f>-'Produits &amp; Charges Formation'!H56</f>
        <v>0</v>
      </c>
      <c r="H5" s="302">
        <f>-'Produits &amp; Charges Formation'!I56</f>
        <v>0</v>
      </c>
      <c r="I5" s="302">
        <f>-'Produits &amp; Charges Formation'!J56</f>
        <v>0</v>
      </c>
      <c r="J5" s="302">
        <f>-'Produits &amp; Charges Formation'!K56</f>
        <v>0</v>
      </c>
      <c r="K5" s="302">
        <f>-'Produits &amp; Charges Formation'!L56</f>
        <v>0</v>
      </c>
      <c r="L5" s="302">
        <f>-'Produits &amp; Charges Formation'!M56</f>
        <v>0</v>
      </c>
      <c r="M5" s="302">
        <f>-'Produits &amp; Charges Formation'!N56</f>
        <v>0</v>
      </c>
      <c r="N5" s="302">
        <f>-'Produits &amp; Charges Formation'!O56</f>
        <v>0</v>
      </c>
      <c r="O5" s="302">
        <f>-'Produits &amp; Charges Formation'!P56</f>
        <v>0</v>
      </c>
      <c r="P5" s="302">
        <f>-'Produits &amp; Charges Formation'!Q56</f>
        <v>0</v>
      </c>
      <c r="Q5" s="302">
        <f>-'Produits &amp; Charges Formation'!R56</f>
        <v>0</v>
      </c>
      <c r="R5" s="302">
        <f>-'Produits &amp; Charges Formation'!S56</f>
        <v>0</v>
      </c>
      <c r="S5" s="88">
        <f>-'Produits &amp; Charges Formation'!T56</f>
        <v>-2940</v>
      </c>
      <c r="T5" s="302">
        <f>-'Produits &amp; Charges Formation'!V56</f>
        <v>-490</v>
      </c>
      <c r="U5" s="302">
        <f>-'Produits &amp; Charges Formation'!W56</f>
        <v>-8435</v>
      </c>
      <c r="V5" s="302">
        <f>-'Produits &amp; Charges Formation'!X56</f>
        <v>-490</v>
      </c>
      <c r="W5" s="302">
        <f>-'Produits &amp; Charges Formation'!Y56</f>
        <v>-3430</v>
      </c>
      <c r="X5" s="302">
        <f>-'Produits &amp; Charges Formation'!Z56</f>
        <v>-5985</v>
      </c>
      <c r="Y5" s="302">
        <f>-'Produits &amp; Charges Formation'!AA56</f>
        <v>0</v>
      </c>
      <c r="Z5" s="302">
        <f>-'Produits &amp; Charges Formation'!AB56</f>
        <v>-980</v>
      </c>
      <c r="AA5" s="302">
        <f>-'Produits &amp; Charges Formation'!AC56</f>
        <v>-8435</v>
      </c>
      <c r="AB5" s="302">
        <f>-'Produits &amp; Charges Formation'!AD56</f>
        <v>0</v>
      </c>
      <c r="AC5" s="302">
        <f>-'Produits &amp; Charges Formation'!AE56</f>
        <v>0</v>
      </c>
      <c r="AD5" s="302">
        <f>-'Produits &amp; Charges Formation'!AF56</f>
        <v>0</v>
      </c>
      <c r="AE5" s="88">
        <f>-'Produits &amp; Charges Formation'!AG56</f>
        <v>-8435</v>
      </c>
      <c r="AF5" s="302">
        <f>-'Produits &amp; Charges Formation'!AH56</f>
        <v>-980</v>
      </c>
      <c r="AG5" s="302">
        <f>-'Produits &amp; Charges Formation'!AI56</f>
        <v>-2940</v>
      </c>
      <c r="AH5" s="302">
        <f>-'Produits &amp; Charges Formation'!AJ56</f>
        <v>-5985</v>
      </c>
      <c r="AI5" s="302">
        <f>-'Produits &amp; Charges Formation'!AK56</f>
        <v>-3430</v>
      </c>
      <c r="AJ5" s="302">
        <f>-'Produits &amp; Charges Formation'!AL56</f>
        <v>-5985</v>
      </c>
      <c r="AK5" s="302">
        <f>-'Produits &amp; Charges Formation'!AM56</f>
        <v>-2940</v>
      </c>
      <c r="AL5" s="302">
        <f>-'Produits &amp; Charges Formation'!AN56</f>
        <v>-1225</v>
      </c>
      <c r="AM5" s="302">
        <f>-'Produits &amp; Charges Formation'!AO56</f>
        <v>-735</v>
      </c>
      <c r="AN5" s="302">
        <f>-'Produits &amp; Charges Formation'!AP56</f>
        <v>-7945</v>
      </c>
      <c r="AO5" s="302">
        <f>-'Produits &amp; Charges Formation'!AQ56</f>
        <v>0</v>
      </c>
      <c r="AP5" s="323">
        <f>-'Produits &amp; Charges Formation'!AR56</f>
        <v>0</v>
      </c>
      <c r="AQ5" s="304"/>
      <c r="AR5" s="304"/>
    </row>
    <row r="6" spans="1:46" s="305" customFormat="1" ht="23" customHeight="1">
      <c r="A6" s="301"/>
      <c r="B6" s="478" t="str">
        <f>'Produits &amp; Charges Formation'!B59</f>
        <v>Location des salles</v>
      </c>
      <c r="C6" s="302">
        <f>G6+H6+I6+J6+K6+L6+M6+N6+O6+P6+Q6+R6</f>
        <v>0</v>
      </c>
      <c r="D6" s="302">
        <f>S6+T6+U6+V6+W6+X6+Y6+Z6+AA6+AB6+AC6+AD6</f>
        <v>-24000</v>
      </c>
      <c r="E6" s="312">
        <f>AE6+AF6+AG6+AH6+AI6+AJ6+AK6+AL6+AM6+AN6+AO6+AP6</f>
        <v>-29600</v>
      </c>
      <c r="F6" s="303"/>
      <c r="G6" s="88">
        <f>-'Produits &amp; Charges Formation'!H65</f>
        <v>0</v>
      </c>
      <c r="H6" s="302">
        <f>-'Produits &amp; Charges Formation'!I65</f>
        <v>0</v>
      </c>
      <c r="I6" s="302">
        <f>-'Produits &amp; Charges Formation'!J65</f>
        <v>0</v>
      </c>
      <c r="J6" s="302">
        <f>-'Produits &amp; Charges Formation'!K65</f>
        <v>0</v>
      </c>
      <c r="K6" s="302">
        <f>-'Produits &amp; Charges Formation'!L65</f>
        <v>0</v>
      </c>
      <c r="L6" s="302">
        <f>-'Produits &amp; Charges Formation'!M65</f>
        <v>0</v>
      </c>
      <c r="M6" s="302">
        <f>-'Produits &amp; Charges Formation'!N65</f>
        <v>0</v>
      </c>
      <c r="N6" s="302">
        <f>-'Produits &amp; Charges Formation'!O65</f>
        <v>0</v>
      </c>
      <c r="O6" s="302">
        <f>-'Produits &amp; Charges Formation'!P65</f>
        <v>0</v>
      </c>
      <c r="P6" s="302">
        <f>-'Produits &amp; Charges Formation'!Q65</f>
        <v>0</v>
      </c>
      <c r="Q6" s="302">
        <f>-'Produits &amp; Charges Formation'!R65</f>
        <v>0</v>
      </c>
      <c r="R6" s="302">
        <f>-'Produits &amp; Charges Formation'!S65</f>
        <v>0</v>
      </c>
      <c r="S6" s="88">
        <f>-'Produits &amp; Charges Formation'!T65</f>
        <v>-4800</v>
      </c>
      <c r="T6" s="302">
        <f>-'Produits &amp; Charges Formation'!V65</f>
        <v>-800</v>
      </c>
      <c r="U6" s="302">
        <f>-'Produits &amp; Charges Formation'!W65</f>
        <v>-4800</v>
      </c>
      <c r="V6" s="302">
        <f>-'Produits &amp; Charges Formation'!X65</f>
        <v>-800</v>
      </c>
      <c r="W6" s="302">
        <f>-'Produits &amp; Charges Formation'!Y65</f>
        <v>-5600</v>
      </c>
      <c r="X6" s="302">
        <f>-'Produits &amp; Charges Formation'!Z65</f>
        <v>-800</v>
      </c>
      <c r="Y6" s="302">
        <f>-'Produits &amp; Charges Formation'!AA65</f>
        <v>0</v>
      </c>
      <c r="Z6" s="302">
        <f>-'Produits &amp; Charges Formation'!AB65</f>
        <v>-1600</v>
      </c>
      <c r="AA6" s="302">
        <f>-'Produits &amp; Charges Formation'!AC65</f>
        <v>-4800</v>
      </c>
      <c r="AB6" s="302">
        <f>-'Produits &amp; Charges Formation'!AD65</f>
        <v>0</v>
      </c>
      <c r="AC6" s="302">
        <f>-'Produits &amp; Charges Formation'!AE65</f>
        <v>0</v>
      </c>
      <c r="AD6" s="302">
        <f>-'Produits &amp; Charges Formation'!AF65</f>
        <v>0</v>
      </c>
      <c r="AE6" s="88">
        <f>-'Produits &amp; Charges Formation'!AG65</f>
        <v>-4800</v>
      </c>
      <c r="AF6" s="302">
        <f>-'Produits &amp; Charges Formation'!AH65</f>
        <v>-1600</v>
      </c>
      <c r="AG6" s="302">
        <f>-'Produits &amp; Charges Formation'!AI65</f>
        <v>-4800</v>
      </c>
      <c r="AH6" s="302">
        <f>-'Produits &amp; Charges Formation'!AJ65</f>
        <v>-800</v>
      </c>
      <c r="AI6" s="302">
        <f>-'Produits &amp; Charges Formation'!AK65</f>
        <v>-5600</v>
      </c>
      <c r="AJ6" s="302">
        <f>-'Produits &amp; Charges Formation'!AL65</f>
        <v>-800</v>
      </c>
      <c r="AK6" s="302">
        <f>-'Produits &amp; Charges Formation'!AM65</f>
        <v>-4800</v>
      </c>
      <c r="AL6" s="302">
        <f>-'Produits &amp; Charges Formation'!AN65</f>
        <v>-1600</v>
      </c>
      <c r="AM6" s="302">
        <f>-'Produits &amp; Charges Formation'!AO65</f>
        <v>-800</v>
      </c>
      <c r="AN6" s="302">
        <f>-'Produits &amp; Charges Formation'!AP65</f>
        <v>-4000</v>
      </c>
      <c r="AO6" s="302">
        <f>-'Produits &amp; Charges Formation'!AQ65</f>
        <v>0</v>
      </c>
      <c r="AP6" s="324">
        <f>-'Produits &amp; Charges Formation'!AR65</f>
        <v>0</v>
      </c>
      <c r="AQ6" s="304"/>
      <c r="AR6" s="304"/>
    </row>
    <row r="7" spans="1:46" ht="23" customHeight="1">
      <c r="A7" s="600">
        <v>2</v>
      </c>
      <c r="B7" s="585" t="s">
        <v>174</v>
      </c>
      <c r="C7" s="71">
        <f>G7+H7+I7+J7+K7+L7+M7+N7+O7+P7+Q7+R7</f>
        <v>0</v>
      </c>
      <c r="D7" s="71">
        <f>S7+T7+U7+V7+W7+X7+Y7+Z7+AA7+AB7+AC7+AD7</f>
        <v>245175</v>
      </c>
      <c r="E7" s="70">
        <f>AE7+AF7+AG7+AH7+AI7+AJ7+AK7+AL7+AM7+AN7+AO7+AP7</f>
        <v>314780</v>
      </c>
      <c r="F7" s="73"/>
      <c r="G7" s="71">
        <f t="shared" ref="G7" si="2">G3+SUM(G5:G6)</f>
        <v>0</v>
      </c>
      <c r="H7" s="71">
        <f t="shared" ref="H7" si="3">H3+SUM(H5:H6)</f>
        <v>0</v>
      </c>
      <c r="I7" s="71">
        <f t="shared" ref="I7" si="4">I3+SUM(I5:I6)</f>
        <v>0</v>
      </c>
      <c r="J7" s="71">
        <f t="shared" ref="J7" si="5">J3+SUM(J5:J6)</f>
        <v>0</v>
      </c>
      <c r="K7" s="71">
        <f t="shared" ref="K7" si="6">K3+SUM(K5:K6)</f>
        <v>0</v>
      </c>
      <c r="L7" s="71">
        <f t="shared" ref="L7" si="7">L3+SUM(L5:L6)</f>
        <v>0</v>
      </c>
      <c r="M7" s="71">
        <f t="shared" ref="M7" si="8">M3+SUM(M5:M6)</f>
        <v>0</v>
      </c>
      <c r="N7" s="71">
        <f t="shared" ref="N7" si="9">N3+SUM(N5:N6)</f>
        <v>0</v>
      </c>
      <c r="O7" s="71">
        <f t="shared" ref="O7" si="10">O3+SUM(O5:O6)</f>
        <v>0</v>
      </c>
      <c r="P7" s="71">
        <f t="shared" ref="P7" si="11">P3+SUM(P5:P6)</f>
        <v>0</v>
      </c>
      <c r="Q7" s="71">
        <f t="shared" ref="Q7" si="12">Q3+SUM(Q5:Q6)</f>
        <v>0</v>
      </c>
      <c r="R7" s="71">
        <f t="shared" ref="R7" si="13">R3+SUM(R5:R6)</f>
        <v>0</v>
      </c>
      <c r="S7" s="71">
        <f t="shared" ref="S7" si="14">S3+SUM(S5:S6)</f>
        <v>53980</v>
      </c>
      <c r="T7" s="71">
        <f t="shared" ref="T7" si="15">T3+SUM(T5:T6)</f>
        <v>5430</v>
      </c>
      <c r="U7" s="71">
        <f t="shared" ref="U7" si="16">U3+SUM(U5:U6)</f>
        <v>54885</v>
      </c>
      <c r="V7" s="71">
        <f t="shared" ref="V7" si="17">V3+SUM(V5:V6)</f>
        <v>5430</v>
      </c>
      <c r="W7" s="71">
        <f t="shared" ref="W7" si="18">W3+SUM(W5:W6)</f>
        <v>56390</v>
      </c>
      <c r="X7" s="71">
        <f t="shared" ref="X7" si="19">X3+SUM(X5:X6)</f>
        <v>6335</v>
      </c>
      <c r="Y7" s="71">
        <f t="shared" ref="Y7" si="20">Y3+SUM(Y5:Y6)</f>
        <v>0</v>
      </c>
      <c r="Z7" s="71">
        <f t="shared" ref="Z7" si="21">Z3+SUM(Z5:Z6)</f>
        <v>7840</v>
      </c>
      <c r="AA7" s="71">
        <f t="shared" ref="AA7" si="22">AA3+SUM(AA5:AA6)</f>
        <v>54885</v>
      </c>
      <c r="AB7" s="71">
        <f t="shared" ref="AB7" si="23">AB3+SUM(AB5:AB6)</f>
        <v>0</v>
      </c>
      <c r="AC7" s="71">
        <f t="shared" ref="AC7" si="24">AC3+SUM(AC5:AC6)</f>
        <v>0</v>
      </c>
      <c r="AD7" s="71">
        <f t="shared" ref="AD7" si="25">AD3+SUM(AD5:AD6)</f>
        <v>0</v>
      </c>
      <c r="AE7" s="71">
        <f t="shared" ref="AE7" si="26">AE3+SUM(AE5:AE6)</f>
        <v>54885</v>
      </c>
      <c r="AF7" s="71">
        <f t="shared" ref="AF7" si="27">AF3+SUM(AF5:AF6)</f>
        <v>7840</v>
      </c>
      <c r="AG7" s="71">
        <f t="shared" ref="AG7" si="28">AG3+SUM(AG5:AG6)</f>
        <v>53980</v>
      </c>
      <c r="AH7" s="71">
        <f t="shared" ref="AH7" si="29">AH3+SUM(AH5:AH6)</f>
        <v>6335</v>
      </c>
      <c r="AI7" s="71">
        <f t="shared" ref="AI7" si="30">AI3+SUM(AI5:AI6)</f>
        <v>56390</v>
      </c>
      <c r="AJ7" s="71">
        <f t="shared" ref="AJ7" si="31">AJ3+SUM(AJ5:AJ6)</f>
        <v>6335</v>
      </c>
      <c r="AK7" s="71">
        <f t="shared" ref="AK7" si="32">AK3+SUM(AK5:AK6)</f>
        <v>53980</v>
      </c>
      <c r="AL7" s="71">
        <f t="shared" ref="AL7" si="33">AL3+SUM(AL5:AL6)</f>
        <v>13995</v>
      </c>
      <c r="AM7" s="71">
        <f t="shared" ref="AM7" si="34">AM3+SUM(AM5:AM6)</f>
        <v>11585</v>
      </c>
      <c r="AN7" s="71">
        <f t="shared" ref="AN7" si="35">AN3+SUM(AN5:AN6)</f>
        <v>49455</v>
      </c>
      <c r="AO7" s="71">
        <f t="shared" ref="AO7" si="36">AO3+SUM(AO5:AO6)</f>
        <v>0</v>
      </c>
      <c r="AP7" s="70">
        <f t="shared" ref="AP7" si="37">AP3+SUM(AP5:AP6)</f>
        <v>0</v>
      </c>
      <c r="AQ7" s="74"/>
      <c r="AR7" s="74"/>
      <c r="AS7" s="3"/>
      <c r="AT7" s="3"/>
    </row>
    <row r="8" spans="1:46" s="20" customFormat="1" ht="23" customHeight="1">
      <c r="A8" s="601"/>
      <c r="B8" s="586" t="s">
        <v>51</v>
      </c>
      <c r="C8" s="77" t="str">
        <f t="shared" ref="C8:E8" si="38">IFERROR(C7/C$3,"-")</f>
        <v>-</v>
      </c>
      <c r="D8" s="77">
        <f t="shared" si="38"/>
        <v>0.81627047542948461</v>
      </c>
      <c r="E8" s="76">
        <f t="shared" si="38"/>
        <v>0.81765286508390045</v>
      </c>
      <c r="F8" s="79"/>
      <c r="G8" s="77" t="str">
        <f t="shared" ref="G8:AL8" si="39">IFERROR(G7/G$3,"-")</f>
        <v>-</v>
      </c>
      <c r="H8" s="77" t="str">
        <f t="shared" si="39"/>
        <v>-</v>
      </c>
      <c r="I8" s="77" t="str">
        <f t="shared" si="39"/>
        <v>-</v>
      </c>
      <c r="J8" s="77" t="str">
        <f t="shared" si="39"/>
        <v>-</v>
      </c>
      <c r="K8" s="77" t="str">
        <f t="shared" si="39"/>
        <v>-</v>
      </c>
      <c r="L8" s="77" t="str">
        <f t="shared" si="39"/>
        <v>-</v>
      </c>
      <c r="M8" s="77" t="str">
        <f t="shared" si="39"/>
        <v>-</v>
      </c>
      <c r="N8" s="77" t="str">
        <f t="shared" si="39"/>
        <v>-</v>
      </c>
      <c r="O8" s="77" t="str">
        <f t="shared" si="39"/>
        <v>-</v>
      </c>
      <c r="P8" s="77" t="str">
        <f t="shared" si="39"/>
        <v>-</v>
      </c>
      <c r="Q8" s="77" t="str">
        <f t="shared" si="39"/>
        <v>-</v>
      </c>
      <c r="R8" s="77" t="str">
        <f t="shared" si="39"/>
        <v>-</v>
      </c>
      <c r="S8" s="77">
        <f t="shared" si="39"/>
        <v>0.87459494491250811</v>
      </c>
      <c r="T8" s="77">
        <f t="shared" si="39"/>
        <v>0.8080357142857143</v>
      </c>
      <c r="U8" s="77">
        <f t="shared" si="39"/>
        <v>0.80571051086318257</v>
      </c>
      <c r="V8" s="77">
        <f t="shared" si="39"/>
        <v>0.8080357142857143</v>
      </c>
      <c r="W8" s="77">
        <f t="shared" si="39"/>
        <v>0.86196881687557325</v>
      </c>
      <c r="X8" s="77">
        <f t="shared" si="39"/>
        <v>0.48285060975609756</v>
      </c>
      <c r="Y8" s="77" t="str">
        <f t="shared" si="39"/>
        <v>-</v>
      </c>
      <c r="Z8" s="77">
        <f t="shared" si="39"/>
        <v>0.75239923224568139</v>
      </c>
      <c r="AA8" s="77">
        <f t="shared" si="39"/>
        <v>0.80571051086318257</v>
      </c>
      <c r="AB8" s="77" t="str">
        <f t="shared" si="39"/>
        <v>-</v>
      </c>
      <c r="AC8" s="77" t="str">
        <f t="shared" si="39"/>
        <v>-</v>
      </c>
      <c r="AD8" s="77" t="str">
        <f t="shared" si="39"/>
        <v>-</v>
      </c>
      <c r="AE8" s="77">
        <f t="shared" si="39"/>
        <v>0.80571051086318257</v>
      </c>
      <c r="AF8" s="77">
        <f t="shared" si="39"/>
        <v>0.75239923224568139</v>
      </c>
      <c r="AG8" s="77">
        <f t="shared" si="39"/>
        <v>0.87459494491250811</v>
      </c>
      <c r="AH8" s="77">
        <f t="shared" si="39"/>
        <v>0.48285060975609756</v>
      </c>
      <c r="AI8" s="77">
        <f t="shared" si="39"/>
        <v>0.86196881687557325</v>
      </c>
      <c r="AJ8" s="77">
        <f t="shared" si="39"/>
        <v>0.48285060975609756</v>
      </c>
      <c r="AK8" s="77">
        <f t="shared" si="39"/>
        <v>0.87459494491250811</v>
      </c>
      <c r="AL8" s="77">
        <f t="shared" si="39"/>
        <v>0.83204518430439955</v>
      </c>
      <c r="AM8" s="77">
        <f t="shared" ref="AM8:AP8" si="40">IFERROR(AM7/AM$3,"-")</f>
        <v>0.88300304878048785</v>
      </c>
      <c r="AN8" s="77">
        <f t="shared" si="40"/>
        <v>0.80545602605863187</v>
      </c>
      <c r="AO8" s="77" t="str">
        <f t="shared" si="40"/>
        <v>-</v>
      </c>
      <c r="AP8" s="76" t="str">
        <f t="shared" si="40"/>
        <v>-</v>
      </c>
      <c r="AQ8" s="80"/>
      <c r="AR8" s="80"/>
    </row>
    <row r="9" spans="1:46" s="305" customFormat="1" ht="23" customHeight="1">
      <c r="A9" s="301"/>
      <c r="B9" s="478" t="s">
        <v>39</v>
      </c>
      <c r="C9" s="302">
        <f>G9+H9+I9+J9+K9+L9+M9+N9+O9+P9+Q9+R9</f>
        <v>0</v>
      </c>
      <c r="D9" s="302">
        <f>S9+T9+U9+V9+W9+X9+Y9+Z9+AA9+AB9+AC9+AD9</f>
        <v>-24000</v>
      </c>
      <c r="E9" s="312">
        <f>AE9+AF9+AG9+AH9+AI9+AJ9+AK9+AL9+AM9+AN9+AO9+AP9</f>
        <v>-29600</v>
      </c>
      <c r="F9" s="303"/>
      <c r="G9" s="88">
        <f>-'Produits &amp; Charges Formation'!H65</f>
        <v>0</v>
      </c>
      <c r="H9" s="302">
        <f>-'Produits &amp; Charges Formation'!I65</f>
        <v>0</v>
      </c>
      <c r="I9" s="302">
        <f>-'Produits &amp; Charges Formation'!J65</f>
        <v>0</v>
      </c>
      <c r="J9" s="302">
        <f>-'Produits &amp; Charges Formation'!K65</f>
        <v>0</v>
      </c>
      <c r="K9" s="302">
        <f>-'Produits &amp; Charges Formation'!L65</f>
        <v>0</v>
      </c>
      <c r="L9" s="302">
        <f>-'Produits &amp; Charges Formation'!M65</f>
        <v>0</v>
      </c>
      <c r="M9" s="302">
        <f>-'Produits &amp; Charges Formation'!N65</f>
        <v>0</v>
      </c>
      <c r="N9" s="302">
        <f>-'Produits &amp; Charges Formation'!O65</f>
        <v>0</v>
      </c>
      <c r="O9" s="302">
        <f>-'Produits &amp; Charges Formation'!P65</f>
        <v>0</v>
      </c>
      <c r="P9" s="302">
        <f>-'Produits &amp; Charges Formation'!Q65</f>
        <v>0</v>
      </c>
      <c r="Q9" s="302">
        <f>-'Produits &amp; Charges Formation'!R65</f>
        <v>0</v>
      </c>
      <c r="R9" s="302">
        <f>-'Produits &amp; Charges Formation'!S65</f>
        <v>0</v>
      </c>
      <c r="S9" s="88">
        <f>-'Produits &amp; Charges Formation'!T65</f>
        <v>-4800</v>
      </c>
      <c r="T9" s="302">
        <f>-'Produits &amp; Charges Formation'!V65</f>
        <v>-800</v>
      </c>
      <c r="U9" s="302">
        <f>-'Produits &amp; Charges Formation'!W65</f>
        <v>-4800</v>
      </c>
      <c r="V9" s="302">
        <f>-'Produits &amp; Charges Formation'!X65</f>
        <v>-800</v>
      </c>
      <c r="W9" s="302">
        <f>-'Produits &amp; Charges Formation'!Y65</f>
        <v>-5600</v>
      </c>
      <c r="X9" s="302">
        <f>-'Produits &amp; Charges Formation'!Z65</f>
        <v>-800</v>
      </c>
      <c r="Y9" s="302">
        <f>-'Produits &amp; Charges Formation'!AA65</f>
        <v>0</v>
      </c>
      <c r="Z9" s="302">
        <f>-'Produits &amp; Charges Formation'!AB65</f>
        <v>-1600</v>
      </c>
      <c r="AA9" s="302">
        <f>-'Produits &amp; Charges Formation'!AC65</f>
        <v>-4800</v>
      </c>
      <c r="AB9" s="302">
        <f>-'Produits &amp; Charges Formation'!AD65</f>
        <v>0</v>
      </c>
      <c r="AC9" s="302">
        <f>-'Produits &amp; Charges Formation'!AE65</f>
        <v>0</v>
      </c>
      <c r="AD9" s="302">
        <f>-'Produits &amp; Charges Formation'!AF65</f>
        <v>0</v>
      </c>
      <c r="AE9" s="88">
        <f>-'Produits &amp; Charges Formation'!AG65</f>
        <v>-4800</v>
      </c>
      <c r="AF9" s="302">
        <f>-'Produits &amp; Charges Formation'!AH65</f>
        <v>-1600</v>
      </c>
      <c r="AG9" s="302">
        <f>-'Produits &amp; Charges Formation'!AI65</f>
        <v>-4800</v>
      </c>
      <c r="AH9" s="302">
        <f>-'Produits &amp; Charges Formation'!AJ65</f>
        <v>-800</v>
      </c>
      <c r="AI9" s="302">
        <f>-'Produits &amp; Charges Formation'!AK65</f>
        <v>-5600</v>
      </c>
      <c r="AJ9" s="302">
        <f>-'Produits &amp; Charges Formation'!AL65</f>
        <v>-800</v>
      </c>
      <c r="AK9" s="302">
        <f>-'Produits &amp; Charges Formation'!AM65</f>
        <v>-4800</v>
      </c>
      <c r="AL9" s="302">
        <f>-'Produits &amp; Charges Formation'!AN65</f>
        <v>-1600</v>
      </c>
      <c r="AM9" s="302">
        <f>-'Produits &amp; Charges Formation'!AO65</f>
        <v>-800</v>
      </c>
      <c r="AN9" s="302">
        <f>-'Produits &amp; Charges Formation'!AP65</f>
        <v>-4000</v>
      </c>
      <c r="AO9" s="302">
        <f>-'Produits &amp; Charges Formation'!AQ65</f>
        <v>0</v>
      </c>
      <c r="AP9" s="312">
        <f>-'Produits &amp; Charges Formation'!AR65</f>
        <v>0</v>
      </c>
      <c r="AQ9" s="304"/>
      <c r="AR9" s="304"/>
    </row>
    <row r="10" spans="1:46" s="305" customFormat="1" ht="23" customHeight="1">
      <c r="A10" s="301"/>
      <c r="B10" s="478" t="s">
        <v>40</v>
      </c>
      <c r="C10" s="302">
        <f>G10+H10+I10+J10+K10+L10+M10+N10+O10+P10+Q10+R10</f>
        <v>0</v>
      </c>
      <c r="D10" s="302">
        <f>S10+T10+U10+V10+W10+X10+Y10+Z10+AA10+AB10+AC10+AD10</f>
        <v>-1000.0000000000001</v>
      </c>
      <c r="E10" s="312">
        <f>AE10+AF10+AG10+AH10+AI10+AJ10+AK10+AL10+AM10+AN10+AO10+AP10</f>
        <v>-1500</v>
      </c>
      <c r="F10" s="303"/>
      <c r="G10" s="88">
        <f>-'Produits &amp; Charges Formation'!H88</f>
        <v>0</v>
      </c>
      <c r="H10" s="302">
        <f>-'Produits &amp; Charges Formation'!I88</f>
        <v>0</v>
      </c>
      <c r="I10" s="302">
        <f>-'Produits &amp; Charges Formation'!J88</f>
        <v>0</v>
      </c>
      <c r="J10" s="302">
        <f>-'Produits &amp; Charges Formation'!K88</f>
        <v>0</v>
      </c>
      <c r="K10" s="302">
        <f>-'Produits &amp; Charges Formation'!L88</f>
        <v>0</v>
      </c>
      <c r="L10" s="302">
        <f>-'Produits &amp; Charges Formation'!M88</f>
        <v>0</v>
      </c>
      <c r="M10" s="302">
        <f>-'Produits &amp; Charges Formation'!N88</f>
        <v>0</v>
      </c>
      <c r="N10" s="302">
        <f>-'Produits &amp; Charges Formation'!O88</f>
        <v>0</v>
      </c>
      <c r="O10" s="302">
        <f>-'Produits &amp; Charges Formation'!P88</f>
        <v>0</v>
      </c>
      <c r="P10" s="302">
        <f>-'Produits &amp; Charges Formation'!Q88</f>
        <v>0</v>
      </c>
      <c r="Q10" s="302">
        <f>-'Produits &amp; Charges Formation'!R88</f>
        <v>0</v>
      </c>
      <c r="R10" s="302">
        <f>-'Produits &amp; Charges Formation'!S88</f>
        <v>0</v>
      </c>
      <c r="S10" s="88">
        <f>-'Produits &amp; Charges Formation'!T88</f>
        <v>-83.333333333333329</v>
      </c>
      <c r="T10" s="302">
        <f>-'Produits &amp; Charges Formation'!V88</f>
        <v>-83.333333333333329</v>
      </c>
      <c r="U10" s="302">
        <f>-'Produits &amp; Charges Formation'!W88</f>
        <v>-83.333333333333329</v>
      </c>
      <c r="V10" s="302">
        <f>-'Produits &amp; Charges Formation'!X88</f>
        <v>-83.333333333333329</v>
      </c>
      <c r="W10" s="302">
        <f>-'Produits &amp; Charges Formation'!Y88</f>
        <v>-83.333333333333329</v>
      </c>
      <c r="X10" s="302">
        <f>-'Produits &amp; Charges Formation'!Z88</f>
        <v>-83.333333333333329</v>
      </c>
      <c r="Y10" s="302">
        <f>-'Produits &amp; Charges Formation'!AA88</f>
        <v>-83.333333333333329</v>
      </c>
      <c r="Z10" s="302">
        <f>-'Produits &amp; Charges Formation'!AB88</f>
        <v>-83.333333333333329</v>
      </c>
      <c r="AA10" s="302">
        <f>-'Produits &amp; Charges Formation'!AC88</f>
        <v>-83.333333333333329</v>
      </c>
      <c r="AB10" s="302">
        <f>-'Produits &amp; Charges Formation'!AD88</f>
        <v>-83.333333333333329</v>
      </c>
      <c r="AC10" s="302">
        <f>-'Produits &amp; Charges Formation'!AE88</f>
        <v>-83.333333333333329</v>
      </c>
      <c r="AD10" s="302">
        <f>-'Produits &amp; Charges Formation'!AF88</f>
        <v>-83.333333333333329</v>
      </c>
      <c r="AE10" s="88">
        <f>-'Produits &amp; Charges Formation'!AG88</f>
        <v>-125</v>
      </c>
      <c r="AF10" s="302">
        <f>-'Produits &amp; Charges Formation'!AH88</f>
        <v>-125</v>
      </c>
      <c r="AG10" s="302">
        <f>-'Produits &amp; Charges Formation'!AI88</f>
        <v>-125</v>
      </c>
      <c r="AH10" s="302">
        <f>-'Produits &amp; Charges Formation'!AJ88</f>
        <v>-125</v>
      </c>
      <c r="AI10" s="302">
        <f>-'Produits &amp; Charges Formation'!AK88</f>
        <v>-125</v>
      </c>
      <c r="AJ10" s="302">
        <f>-'Produits &amp; Charges Formation'!AL88</f>
        <v>-125</v>
      </c>
      <c r="AK10" s="302">
        <f>-'Produits &amp; Charges Formation'!AM88</f>
        <v>-125</v>
      </c>
      <c r="AL10" s="302">
        <f>-'Produits &amp; Charges Formation'!AN88</f>
        <v>-125</v>
      </c>
      <c r="AM10" s="302">
        <f>-'Produits &amp; Charges Formation'!AO88</f>
        <v>-125</v>
      </c>
      <c r="AN10" s="302">
        <f>-'Produits &amp; Charges Formation'!AP88</f>
        <v>-125</v>
      </c>
      <c r="AO10" s="302">
        <f>-'Produits &amp; Charges Formation'!AQ88</f>
        <v>-125</v>
      </c>
      <c r="AP10" s="312">
        <f>-'Produits &amp; Charges Formation'!AR88</f>
        <v>-125</v>
      </c>
      <c r="AQ10" s="304"/>
      <c r="AR10" s="304"/>
    </row>
    <row r="11" spans="1:46" ht="23" customHeight="1">
      <c r="A11" s="600">
        <v>3</v>
      </c>
      <c r="B11" s="585" t="s">
        <v>8</v>
      </c>
      <c r="C11" s="71">
        <f>G11+H11+I11+J11+K11+L11+M11+N11+O11+P11+Q11+R11</f>
        <v>0</v>
      </c>
      <c r="D11" s="71">
        <f>S11+T11+U11+V11+W11+X11+Y11+Z11+AA11+AB11+AC11+AD11</f>
        <v>220174.99999999994</v>
      </c>
      <c r="E11" s="70">
        <f>AE11+AF11+AG11+AH11+AI11+AJ11+AK11+AL11+AM11+AN11+AO11+AP11</f>
        <v>283680</v>
      </c>
      <c r="F11" s="73"/>
      <c r="G11" s="71">
        <f t="shared" ref="G11:AP11" si="41">G7+SUM(G9:G10)</f>
        <v>0</v>
      </c>
      <c r="H11" s="71">
        <f t="shared" si="41"/>
        <v>0</v>
      </c>
      <c r="I11" s="71">
        <f t="shared" si="41"/>
        <v>0</v>
      </c>
      <c r="J11" s="71">
        <f t="shared" si="41"/>
        <v>0</v>
      </c>
      <c r="K11" s="71">
        <f t="shared" si="41"/>
        <v>0</v>
      </c>
      <c r="L11" s="71">
        <f t="shared" si="41"/>
        <v>0</v>
      </c>
      <c r="M11" s="71">
        <f t="shared" si="41"/>
        <v>0</v>
      </c>
      <c r="N11" s="71">
        <f t="shared" si="41"/>
        <v>0</v>
      </c>
      <c r="O11" s="71">
        <f t="shared" si="41"/>
        <v>0</v>
      </c>
      <c r="P11" s="71">
        <f t="shared" si="41"/>
        <v>0</v>
      </c>
      <c r="Q11" s="71">
        <f t="shared" si="41"/>
        <v>0</v>
      </c>
      <c r="R11" s="71">
        <f t="shared" si="41"/>
        <v>0</v>
      </c>
      <c r="S11" s="71">
        <f t="shared" si="41"/>
        <v>49096.666666666664</v>
      </c>
      <c r="T11" s="71">
        <f t="shared" si="41"/>
        <v>4546.666666666667</v>
      </c>
      <c r="U11" s="71">
        <f t="shared" si="41"/>
        <v>50001.666666666664</v>
      </c>
      <c r="V11" s="71">
        <f t="shared" si="41"/>
        <v>4546.666666666667</v>
      </c>
      <c r="W11" s="71">
        <f t="shared" si="41"/>
        <v>50706.666666666664</v>
      </c>
      <c r="X11" s="71">
        <f t="shared" si="41"/>
        <v>5451.666666666667</v>
      </c>
      <c r="Y11" s="71">
        <f t="shared" si="41"/>
        <v>-83.333333333333329</v>
      </c>
      <c r="Z11" s="71">
        <f t="shared" si="41"/>
        <v>6156.666666666667</v>
      </c>
      <c r="AA11" s="71">
        <f t="shared" si="41"/>
        <v>50001.666666666664</v>
      </c>
      <c r="AB11" s="71">
        <f t="shared" si="41"/>
        <v>-83.333333333333329</v>
      </c>
      <c r="AC11" s="71">
        <f t="shared" si="41"/>
        <v>-83.333333333333329</v>
      </c>
      <c r="AD11" s="71">
        <f t="shared" si="41"/>
        <v>-83.333333333333329</v>
      </c>
      <c r="AE11" s="71">
        <f t="shared" si="41"/>
        <v>49960</v>
      </c>
      <c r="AF11" s="71">
        <f t="shared" si="41"/>
        <v>6115</v>
      </c>
      <c r="AG11" s="71">
        <f t="shared" si="41"/>
        <v>49055</v>
      </c>
      <c r="AH11" s="71">
        <f t="shared" si="41"/>
        <v>5410</v>
      </c>
      <c r="AI11" s="71">
        <f t="shared" si="41"/>
        <v>50665</v>
      </c>
      <c r="AJ11" s="71">
        <f t="shared" si="41"/>
        <v>5410</v>
      </c>
      <c r="AK11" s="71">
        <f t="shared" si="41"/>
        <v>49055</v>
      </c>
      <c r="AL11" s="71">
        <f t="shared" si="41"/>
        <v>12270</v>
      </c>
      <c r="AM11" s="71">
        <f t="shared" si="41"/>
        <v>10660</v>
      </c>
      <c r="AN11" s="71">
        <f t="shared" si="41"/>
        <v>45330</v>
      </c>
      <c r="AO11" s="71">
        <f t="shared" si="41"/>
        <v>-125</v>
      </c>
      <c r="AP11" s="70">
        <f t="shared" si="41"/>
        <v>-125</v>
      </c>
      <c r="AQ11" s="74"/>
      <c r="AR11" s="74"/>
      <c r="AS11" s="3"/>
      <c r="AT11" s="3"/>
    </row>
    <row r="12" spans="1:46" s="20" customFormat="1" ht="23" customHeight="1">
      <c r="A12" s="601"/>
      <c r="B12" s="586" t="s">
        <v>51</v>
      </c>
      <c r="C12" s="77" t="str">
        <f>IFERROR(C11/C$3,"-")</f>
        <v>-</v>
      </c>
      <c r="D12" s="77">
        <f t="shared" ref="D12:E12" si="42">IFERROR(D11/D$3,"-")</f>
        <v>0.73303702223997846</v>
      </c>
      <c r="E12" s="76">
        <f t="shared" si="42"/>
        <v>0.73686944776352015</v>
      </c>
      <c r="F12" s="79"/>
      <c r="G12" s="77" t="str">
        <f t="shared" ref="G12:AL12" si="43">IFERROR(G11/G$3,"-")</f>
        <v>-</v>
      </c>
      <c r="H12" s="77" t="str">
        <f t="shared" si="43"/>
        <v>-</v>
      </c>
      <c r="I12" s="77" t="str">
        <f t="shared" si="43"/>
        <v>-</v>
      </c>
      <c r="J12" s="77" t="str">
        <f t="shared" si="43"/>
        <v>-</v>
      </c>
      <c r="K12" s="77" t="str">
        <f t="shared" si="43"/>
        <v>-</v>
      </c>
      <c r="L12" s="77" t="str">
        <f t="shared" si="43"/>
        <v>-</v>
      </c>
      <c r="M12" s="77" t="str">
        <f t="shared" si="43"/>
        <v>-</v>
      </c>
      <c r="N12" s="77" t="str">
        <f t="shared" si="43"/>
        <v>-</v>
      </c>
      <c r="O12" s="77" t="str">
        <f t="shared" si="43"/>
        <v>-</v>
      </c>
      <c r="P12" s="77" t="str">
        <f t="shared" si="43"/>
        <v>-</v>
      </c>
      <c r="Q12" s="77" t="str">
        <f t="shared" si="43"/>
        <v>-</v>
      </c>
      <c r="R12" s="77" t="str">
        <f t="shared" si="43"/>
        <v>-</v>
      </c>
      <c r="S12" s="77">
        <f t="shared" si="43"/>
        <v>0.79547418448909046</v>
      </c>
      <c r="T12" s="77">
        <f t="shared" si="43"/>
        <v>0.67658730158730163</v>
      </c>
      <c r="U12" s="77">
        <f t="shared" si="43"/>
        <v>0.7340232922293991</v>
      </c>
      <c r="V12" s="77">
        <f t="shared" si="43"/>
        <v>0.67658730158730163</v>
      </c>
      <c r="W12" s="77">
        <f t="shared" si="43"/>
        <v>0.77509426271272797</v>
      </c>
      <c r="X12" s="77">
        <f t="shared" si="43"/>
        <v>0.41552337398373984</v>
      </c>
      <c r="Y12" s="77" t="str">
        <f t="shared" si="43"/>
        <v>-</v>
      </c>
      <c r="Z12" s="77">
        <f t="shared" si="43"/>
        <v>0.59085092770313508</v>
      </c>
      <c r="AA12" s="77">
        <f t="shared" si="43"/>
        <v>0.7340232922293991</v>
      </c>
      <c r="AB12" s="77" t="str">
        <f t="shared" si="43"/>
        <v>-</v>
      </c>
      <c r="AC12" s="77" t="str">
        <f t="shared" si="43"/>
        <v>-</v>
      </c>
      <c r="AD12" s="77" t="str">
        <f t="shared" si="43"/>
        <v>-</v>
      </c>
      <c r="AE12" s="77">
        <f t="shared" si="43"/>
        <v>0.73341162654139758</v>
      </c>
      <c r="AF12" s="77">
        <f t="shared" si="43"/>
        <v>0.58685220729366605</v>
      </c>
      <c r="AG12" s="77">
        <f t="shared" si="43"/>
        <v>0.79479909267660398</v>
      </c>
      <c r="AH12" s="77">
        <f t="shared" si="43"/>
        <v>0.41234756097560976</v>
      </c>
      <c r="AI12" s="77">
        <f t="shared" si="43"/>
        <v>0.77445735249159275</v>
      </c>
      <c r="AJ12" s="77">
        <f t="shared" si="43"/>
        <v>0.41234756097560976</v>
      </c>
      <c r="AK12" s="77">
        <f t="shared" si="43"/>
        <v>0.79479909267660398</v>
      </c>
      <c r="AL12" s="77">
        <f t="shared" si="43"/>
        <v>0.72948870392390008</v>
      </c>
      <c r="AM12" s="77">
        <f t="shared" ref="AM12:AP12" si="44">IFERROR(AM11/AM$3,"-")</f>
        <v>0.8125</v>
      </c>
      <c r="AN12" s="77">
        <f t="shared" si="44"/>
        <v>0.73827361563517913</v>
      </c>
      <c r="AO12" s="77" t="str">
        <f t="shared" si="44"/>
        <v>-</v>
      </c>
      <c r="AP12" s="76" t="str">
        <f t="shared" si="44"/>
        <v>-</v>
      </c>
      <c r="AQ12" s="80"/>
      <c r="AR12" s="80"/>
    </row>
    <row r="13" spans="1:46" s="24" customFormat="1" ht="23" customHeight="1">
      <c r="A13" s="23"/>
      <c r="B13" s="478" t="s">
        <v>104</v>
      </c>
      <c r="C13" s="302">
        <f>G13+H13+I13+J13+K13+L13+M13+N13+O13+P13+Q13+R13</f>
        <v>0</v>
      </c>
      <c r="D13" s="302">
        <f>S13+T13+U13+V13+W13+X13+Y13+Z13+AA13+AB13+AC13+AD13</f>
        <v>-2000.0000000000002</v>
      </c>
      <c r="E13" s="312">
        <f>AE13+AF13+AG13+AH13+AI13+AJ13+AK13+AL13+AM13+AN13+AO13+AP13</f>
        <v>-2000.0000000000002</v>
      </c>
      <c r="F13" s="306"/>
      <c r="G13" s="84">
        <f>-'Produits &amp; Charges Formation'!H130</f>
        <v>0</v>
      </c>
      <c r="H13" s="174">
        <f>-'Produits &amp; Charges Formation'!I130</f>
        <v>0</v>
      </c>
      <c r="I13" s="174">
        <f>-'Produits &amp; Charges Formation'!J130</f>
        <v>0</v>
      </c>
      <c r="J13" s="174">
        <f>-'Produits &amp; Charges Formation'!K130</f>
        <v>0</v>
      </c>
      <c r="K13" s="174">
        <f>-'Produits &amp; Charges Formation'!L130</f>
        <v>0</v>
      </c>
      <c r="L13" s="174">
        <f>-'Produits &amp; Charges Formation'!M130</f>
        <v>0</v>
      </c>
      <c r="M13" s="174">
        <f>-'Produits &amp; Charges Formation'!N130</f>
        <v>0</v>
      </c>
      <c r="N13" s="174">
        <f>-'Produits &amp; Charges Formation'!O130</f>
        <v>0</v>
      </c>
      <c r="O13" s="174">
        <f>-'Produits &amp; Charges Formation'!P130</f>
        <v>0</v>
      </c>
      <c r="P13" s="174">
        <f>-'Produits &amp; Charges Formation'!Q130</f>
        <v>0</v>
      </c>
      <c r="Q13" s="174">
        <f>-'Produits &amp; Charges Formation'!R130</f>
        <v>0</v>
      </c>
      <c r="R13" s="174">
        <f>-'Produits &amp; Charges Formation'!S130</f>
        <v>0</v>
      </c>
      <c r="S13" s="84">
        <f>-'Produits &amp; Charges Formation'!T130</f>
        <v>-166.66666666666666</v>
      </c>
      <c r="T13" s="174">
        <f>-'Produits &amp; Charges Formation'!V130</f>
        <v>-166.66666666666666</v>
      </c>
      <c r="U13" s="174">
        <f>-'Produits &amp; Charges Formation'!W130</f>
        <v>-166.66666666666666</v>
      </c>
      <c r="V13" s="174">
        <f>-'Produits &amp; Charges Formation'!X130</f>
        <v>-166.66666666666666</v>
      </c>
      <c r="W13" s="174">
        <f>-'Produits &amp; Charges Formation'!Y130</f>
        <v>-166.66666666666666</v>
      </c>
      <c r="X13" s="174">
        <f>-'Produits &amp; Charges Formation'!Z130</f>
        <v>-166.66666666666666</v>
      </c>
      <c r="Y13" s="174">
        <f>-'Produits &amp; Charges Formation'!AA130</f>
        <v>-166.66666666666666</v>
      </c>
      <c r="Z13" s="174">
        <f>-'Produits &amp; Charges Formation'!AB130</f>
        <v>-166.66666666666666</v>
      </c>
      <c r="AA13" s="174">
        <f>-'Produits &amp; Charges Formation'!AC130</f>
        <v>-166.66666666666666</v>
      </c>
      <c r="AB13" s="174">
        <f>-'Produits &amp; Charges Formation'!AD130</f>
        <v>-166.66666666666666</v>
      </c>
      <c r="AC13" s="174">
        <f>-'Produits &amp; Charges Formation'!AE130</f>
        <v>-166.66666666666666</v>
      </c>
      <c r="AD13" s="174">
        <f>-'Produits &amp; Charges Formation'!AF130</f>
        <v>-166.66666666666666</v>
      </c>
      <c r="AE13" s="84">
        <f>-'Produits &amp; Charges Formation'!AG130</f>
        <v>-166.66666666666666</v>
      </c>
      <c r="AF13" s="174">
        <f>-'Produits &amp; Charges Formation'!AH130</f>
        <v>-166.66666666666666</v>
      </c>
      <c r="AG13" s="174">
        <f>-'Produits &amp; Charges Formation'!AI130</f>
        <v>-166.66666666666666</v>
      </c>
      <c r="AH13" s="174">
        <f>-'Produits &amp; Charges Formation'!AJ130</f>
        <v>-166.66666666666666</v>
      </c>
      <c r="AI13" s="174">
        <f>-'Produits &amp; Charges Formation'!AK130</f>
        <v>-166.66666666666666</v>
      </c>
      <c r="AJ13" s="174">
        <f>-'Produits &amp; Charges Formation'!AL130</f>
        <v>-166.66666666666666</v>
      </c>
      <c r="AK13" s="174">
        <f>-'Produits &amp; Charges Formation'!AM130</f>
        <v>-166.66666666666666</v>
      </c>
      <c r="AL13" s="174">
        <f>-'Produits &amp; Charges Formation'!AN130</f>
        <v>-166.66666666666666</v>
      </c>
      <c r="AM13" s="174">
        <f>-'Produits &amp; Charges Formation'!AO130</f>
        <v>-166.66666666666666</v>
      </c>
      <c r="AN13" s="174">
        <f>-'Produits &amp; Charges Formation'!AP130</f>
        <v>-166.66666666666666</v>
      </c>
      <c r="AO13" s="174">
        <f>-'Produits &amp; Charges Formation'!AQ130</f>
        <v>-166.66666666666666</v>
      </c>
      <c r="AP13" s="313">
        <f>-'Produits &amp; Charges Formation'!AR130</f>
        <v>-166.66666666666666</v>
      </c>
      <c r="AQ13" s="113"/>
      <c r="AR13" s="113"/>
    </row>
    <row r="14" spans="1:46" s="24" customFormat="1" ht="23" hidden="1" customHeight="1" outlineLevel="1">
      <c r="A14" s="23"/>
      <c r="B14" s="478" t="s">
        <v>105</v>
      </c>
      <c r="C14" s="302">
        <f>G14+H14+I14+J14+K14+L14+M14+N14+O14+P14+Q14+R14</f>
        <v>0</v>
      </c>
      <c r="D14" s="302">
        <f>S14+T14+U14+V14+W14+X14+Y14+Z14+AA14+AB14+AC14+AD14</f>
        <v>0</v>
      </c>
      <c r="E14" s="312">
        <f>AE14+AF14+AG14+AH14+AI14+AJ14+AK14+AL14+AM14+AN14+AO14+AP14</f>
        <v>0</v>
      </c>
      <c r="F14" s="306"/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174">
        <v>0</v>
      </c>
      <c r="U14" s="174">
        <v>0</v>
      </c>
      <c r="V14" s="174">
        <v>0</v>
      </c>
      <c r="W14" s="174">
        <v>0</v>
      </c>
      <c r="X14" s="174">
        <v>0</v>
      </c>
      <c r="Y14" s="174">
        <v>0</v>
      </c>
      <c r="Z14" s="174">
        <v>0</v>
      </c>
      <c r="AA14" s="174">
        <v>0</v>
      </c>
      <c r="AB14" s="174">
        <v>0</v>
      </c>
      <c r="AC14" s="174">
        <v>0</v>
      </c>
      <c r="AD14" s="174">
        <v>0</v>
      </c>
      <c r="AE14" s="174">
        <v>0</v>
      </c>
      <c r="AF14" s="174">
        <v>0</v>
      </c>
      <c r="AG14" s="174">
        <v>0</v>
      </c>
      <c r="AH14" s="174">
        <v>0</v>
      </c>
      <c r="AI14" s="174">
        <v>0</v>
      </c>
      <c r="AJ14" s="174">
        <v>0</v>
      </c>
      <c r="AK14" s="174">
        <v>0</v>
      </c>
      <c r="AL14" s="174">
        <v>0</v>
      </c>
      <c r="AM14" s="174">
        <v>0</v>
      </c>
      <c r="AN14" s="174">
        <v>0</v>
      </c>
      <c r="AO14" s="174">
        <v>0</v>
      </c>
      <c r="AP14" s="313">
        <v>0</v>
      </c>
      <c r="AQ14" s="113"/>
      <c r="AR14" s="113"/>
    </row>
    <row r="15" spans="1:46" s="24" customFormat="1" ht="23" hidden="1" customHeight="1" outlineLevel="1">
      <c r="A15" s="23"/>
      <c r="B15" s="478" t="s">
        <v>106</v>
      </c>
      <c r="C15" s="302">
        <f>G15+H15+I15+J15+K15+L15+M15+N15+O15+P15+Q15+R15</f>
        <v>0</v>
      </c>
      <c r="D15" s="302">
        <f>S15+T15+U15+V15+W15+X15+Y15+Z15+AA15+AB15+AC15+AD15</f>
        <v>0</v>
      </c>
      <c r="E15" s="312">
        <f>AE15+AF15+AG15+AH15+AI15+AJ15+AK15+AL15+AM15+AN15+AO15+AP15</f>
        <v>0</v>
      </c>
      <c r="F15" s="306"/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  <c r="T15" s="174">
        <v>0</v>
      </c>
      <c r="U15" s="174">
        <v>0</v>
      </c>
      <c r="V15" s="174">
        <v>0</v>
      </c>
      <c r="W15" s="174">
        <v>0</v>
      </c>
      <c r="X15" s="174">
        <v>0</v>
      </c>
      <c r="Y15" s="174">
        <v>0</v>
      </c>
      <c r="Z15" s="174">
        <v>0</v>
      </c>
      <c r="AA15" s="174">
        <v>0</v>
      </c>
      <c r="AB15" s="174">
        <v>0</v>
      </c>
      <c r="AC15" s="174">
        <v>0</v>
      </c>
      <c r="AD15" s="174">
        <v>0</v>
      </c>
      <c r="AE15" s="174">
        <v>0</v>
      </c>
      <c r="AF15" s="174">
        <v>0</v>
      </c>
      <c r="AG15" s="174">
        <v>0</v>
      </c>
      <c r="AH15" s="174">
        <v>0</v>
      </c>
      <c r="AI15" s="174">
        <v>0</v>
      </c>
      <c r="AJ15" s="174">
        <v>0</v>
      </c>
      <c r="AK15" s="174">
        <v>0</v>
      </c>
      <c r="AL15" s="174">
        <v>0</v>
      </c>
      <c r="AM15" s="174">
        <v>0</v>
      </c>
      <c r="AN15" s="174">
        <v>0</v>
      </c>
      <c r="AO15" s="174">
        <v>0</v>
      </c>
      <c r="AP15" s="313">
        <v>0</v>
      </c>
      <c r="AQ15" s="113"/>
      <c r="AR15" s="113"/>
    </row>
    <row r="16" spans="1:46" s="24" customFormat="1" ht="23" hidden="1" customHeight="1" outlineLevel="1">
      <c r="A16" s="23"/>
      <c r="B16" s="478" t="s">
        <v>110</v>
      </c>
      <c r="C16" s="302">
        <f>G16+H16+I16+J16+K16+L16+M16+N16+O16+P16+Q16+R16</f>
        <v>0</v>
      </c>
      <c r="D16" s="302">
        <f>S16+T16+U16+V16+W16+X16+Y16+Z16+AA16+AB16+AC16+AD16</f>
        <v>0</v>
      </c>
      <c r="E16" s="312">
        <f>AE16+AF16+AG16+AH16+AI16+AJ16+AK16+AL16+AM16+AN16+AO16+AP16</f>
        <v>0</v>
      </c>
      <c r="F16" s="306"/>
      <c r="G16" s="174">
        <v>0</v>
      </c>
      <c r="H16" s="174">
        <v>0</v>
      </c>
      <c r="I16" s="174">
        <v>0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74">
        <v>0</v>
      </c>
      <c r="Q16" s="174">
        <v>0</v>
      </c>
      <c r="R16" s="174">
        <v>0</v>
      </c>
      <c r="S16" s="174">
        <v>0</v>
      </c>
      <c r="T16" s="174">
        <v>0</v>
      </c>
      <c r="U16" s="174">
        <v>0</v>
      </c>
      <c r="V16" s="174">
        <v>0</v>
      </c>
      <c r="W16" s="174">
        <v>0</v>
      </c>
      <c r="X16" s="174">
        <v>0</v>
      </c>
      <c r="Y16" s="174">
        <v>0</v>
      </c>
      <c r="Z16" s="174">
        <v>0</v>
      </c>
      <c r="AA16" s="174">
        <v>0</v>
      </c>
      <c r="AB16" s="174">
        <v>0</v>
      </c>
      <c r="AC16" s="174">
        <v>0</v>
      </c>
      <c r="AD16" s="174">
        <v>0</v>
      </c>
      <c r="AE16" s="174">
        <v>0</v>
      </c>
      <c r="AF16" s="174">
        <v>0</v>
      </c>
      <c r="AG16" s="174">
        <v>0</v>
      </c>
      <c r="AH16" s="174">
        <v>0</v>
      </c>
      <c r="AI16" s="174">
        <v>0</v>
      </c>
      <c r="AJ16" s="174">
        <v>0</v>
      </c>
      <c r="AK16" s="174">
        <v>0</v>
      </c>
      <c r="AL16" s="174">
        <v>0</v>
      </c>
      <c r="AM16" s="174">
        <v>0</v>
      </c>
      <c r="AN16" s="174">
        <v>0</v>
      </c>
      <c r="AO16" s="174">
        <v>0</v>
      </c>
      <c r="AP16" s="313">
        <v>0</v>
      </c>
      <c r="AQ16" s="113"/>
      <c r="AR16" s="113"/>
    </row>
    <row r="17" spans="1:46" ht="23" customHeight="1" collapsed="1">
      <c r="A17" s="600">
        <v>4</v>
      </c>
      <c r="B17" s="585" t="s">
        <v>85</v>
      </c>
      <c r="C17" s="71">
        <f>G17+H17+I17+J17+K17+L17+M17+N17+O17+P17+Q17+R17</f>
        <v>0</v>
      </c>
      <c r="D17" s="71">
        <f>S17+T17+U17+V17+W17+X17+Y17+Z17+AA17+AB17+AC17+AD17</f>
        <v>218175</v>
      </c>
      <c r="E17" s="70">
        <f>AE17+AF17+AG17+AH17+AI17+AJ17+AK17+AL17+AM17+AN17+AO17+AP17</f>
        <v>281680</v>
      </c>
      <c r="F17" s="73"/>
      <c r="G17" s="71">
        <f t="shared" ref="G17:AL17" si="45">G11+G13</f>
        <v>0</v>
      </c>
      <c r="H17" s="71">
        <f t="shared" si="45"/>
        <v>0</v>
      </c>
      <c r="I17" s="71">
        <f t="shared" si="45"/>
        <v>0</v>
      </c>
      <c r="J17" s="71">
        <f t="shared" si="45"/>
        <v>0</v>
      </c>
      <c r="K17" s="71">
        <f t="shared" si="45"/>
        <v>0</v>
      </c>
      <c r="L17" s="71">
        <f t="shared" si="45"/>
        <v>0</v>
      </c>
      <c r="M17" s="71">
        <f t="shared" si="45"/>
        <v>0</v>
      </c>
      <c r="N17" s="71">
        <f t="shared" si="45"/>
        <v>0</v>
      </c>
      <c r="O17" s="71">
        <f t="shared" si="45"/>
        <v>0</v>
      </c>
      <c r="P17" s="71">
        <f t="shared" si="45"/>
        <v>0</v>
      </c>
      <c r="Q17" s="71">
        <f t="shared" si="45"/>
        <v>0</v>
      </c>
      <c r="R17" s="71">
        <f t="shared" si="45"/>
        <v>0</v>
      </c>
      <c r="S17" s="71">
        <f t="shared" si="45"/>
        <v>48930</v>
      </c>
      <c r="T17" s="71">
        <f t="shared" si="45"/>
        <v>4380</v>
      </c>
      <c r="U17" s="71">
        <f t="shared" si="45"/>
        <v>49835</v>
      </c>
      <c r="V17" s="71">
        <f t="shared" si="45"/>
        <v>4380</v>
      </c>
      <c r="W17" s="71">
        <f t="shared" si="45"/>
        <v>50540</v>
      </c>
      <c r="X17" s="71">
        <f t="shared" si="45"/>
        <v>5285</v>
      </c>
      <c r="Y17" s="71">
        <f t="shared" si="45"/>
        <v>-250</v>
      </c>
      <c r="Z17" s="71">
        <f t="shared" si="45"/>
        <v>5990</v>
      </c>
      <c r="AA17" s="71">
        <f t="shared" si="45"/>
        <v>49835</v>
      </c>
      <c r="AB17" s="71">
        <f t="shared" si="45"/>
        <v>-250</v>
      </c>
      <c r="AC17" s="71">
        <f t="shared" si="45"/>
        <v>-250</v>
      </c>
      <c r="AD17" s="71">
        <f t="shared" si="45"/>
        <v>-250</v>
      </c>
      <c r="AE17" s="71">
        <f t="shared" si="45"/>
        <v>49793.333333333336</v>
      </c>
      <c r="AF17" s="71">
        <f t="shared" si="45"/>
        <v>5948.333333333333</v>
      </c>
      <c r="AG17" s="71">
        <f t="shared" si="45"/>
        <v>48888.333333333336</v>
      </c>
      <c r="AH17" s="71">
        <f t="shared" si="45"/>
        <v>5243.333333333333</v>
      </c>
      <c r="AI17" s="71">
        <f t="shared" si="45"/>
        <v>50498.333333333336</v>
      </c>
      <c r="AJ17" s="71">
        <f t="shared" si="45"/>
        <v>5243.333333333333</v>
      </c>
      <c r="AK17" s="71">
        <f t="shared" si="45"/>
        <v>48888.333333333336</v>
      </c>
      <c r="AL17" s="71">
        <f t="shared" si="45"/>
        <v>12103.333333333334</v>
      </c>
      <c r="AM17" s="71">
        <f t="shared" ref="AM17:AP17" si="46">AM11+AM13</f>
        <v>10493.333333333334</v>
      </c>
      <c r="AN17" s="71">
        <f t="shared" si="46"/>
        <v>45163.333333333336</v>
      </c>
      <c r="AO17" s="71">
        <f t="shared" si="46"/>
        <v>-291.66666666666663</v>
      </c>
      <c r="AP17" s="70">
        <f t="shared" si="46"/>
        <v>-291.66666666666663</v>
      </c>
      <c r="AQ17" s="74"/>
      <c r="AR17" s="74"/>
      <c r="AS17" s="3"/>
      <c r="AT17" s="3"/>
    </row>
    <row r="18" spans="1:46" s="20" customFormat="1" ht="23" customHeight="1">
      <c r="A18" s="601"/>
      <c r="B18" s="586" t="s">
        <v>51</v>
      </c>
      <c r="C18" s="77" t="str">
        <f t="shared" ref="C18:E18" si="47">IFERROR(C17/C$3,"-")</f>
        <v>-</v>
      </c>
      <c r="D18" s="77">
        <f t="shared" si="47"/>
        <v>0.72637834598481821</v>
      </c>
      <c r="E18" s="76">
        <f t="shared" si="47"/>
        <v>0.73167437269468549</v>
      </c>
      <c r="F18" s="79"/>
      <c r="G18" s="77" t="str">
        <f t="shared" ref="G18:AL18" si="48">IFERROR(G17/G$3,"-")</f>
        <v>-</v>
      </c>
      <c r="H18" s="77" t="str">
        <f t="shared" si="48"/>
        <v>-</v>
      </c>
      <c r="I18" s="77" t="str">
        <f t="shared" si="48"/>
        <v>-</v>
      </c>
      <c r="J18" s="77" t="str">
        <f t="shared" si="48"/>
        <v>-</v>
      </c>
      <c r="K18" s="77" t="str">
        <f t="shared" si="48"/>
        <v>-</v>
      </c>
      <c r="L18" s="77" t="str">
        <f t="shared" si="48"/>
        <v>-</v>
      </c>
      <c r="M18" s="77" t="str">
        <f t="shared" si="48"/>
        <v>-</v>
      </c>
      <c r="N18" s="77" t="str">
        <f t="shared" si="48"/>
        <v>-</v>
      </c>
      <c r="O18" s="77" t="str">
        <f t="shared" si="48"/>
        <v>-</v>
      </c>
      <c r="P18" s="77" t="str">
        <f t="shared" si="48"/>
        <v>-</v>
      </c>
      <c r="Q18" s="77" t="str">
        <f t="shared" si="48"/>
        <v>-</v>
      </c>
      <c r="R18" s="77" t="str">
        <f t="shared" si="48"/>
        <v>-</v>
      </c>
      <c r="S18" s="77">
        <f t="shared" si="48"/>
        <v>0.79277381723914453</v>
      </c>
      <c r="T18" s="77">
        <f t="shared" si="48"/>
        <v>0.6517857142857143</v>
      </c>
      <c r="U18" s="77">
        <f t="shared" si="48"/>
        <v>0.73157662947739288</v>
      </c>
      <c r="V18" s="77">
        <f t="shared" si="48"/>
        <v>0.6517857142857143</v>
      </c>
      <c r="W18" s="77">
        <f t="shared" si="48"/>
        <v>0.77254662182818712</v>
      </c>
      <c r="X18" s="77">
        <f t="shared" si="48"/>
        <v>0.40282012195121952</v>
      </c>
      <c r="Y18" s="77" t="str">
        <f t="shared" si="48"/>
        <v>-</v>
      </c>
      <c r="Z18" s="77">
        <f t="shared" si="48"/>
        <v>0.57485604606525909</v>
      </c>
      <c r="AA18" s="77">
        <f t="shared" si="48"/>
        <v>0.73157662947739288</v>
      </c>
      <c r="AB18" s="77" t="str">
        <f t="shared" si="48"/>
        <v>-</v>
      </c>
      <c r="AC18" s="77" t="str">
        <f t="shared" si="48"/>
        <v>-</v>
      </c>
      <c r="AD18" s="77" t="str">
        <f t="shared" si="48"/>
        <v>-</v>
      </c>
      <c r="AE18" s="77">
        <f t="shared" si="48"/>
        <v>0.73096496378939135</v>
      </c>
      <c r="AF18" s="77">
        <f t="shared" si="48"/>
        <v>0.57085732565579017</v>
      </c>
      <c r="AG18" s="77">
        <f t="shared" si="48"/>
        <v>0.79209872542665805</v>
      </c>
      <c r="AH18" s="77">
        <f t="shared" si="48"/>
        <v>0.39964430894308939</v>
      </c>
      <c r="AI18" s="77">
        <f t="shared" si="48"/>
        <v>0.77190971160705191</v>
      </c>
      <c r="AJ18" s="77">
        <f t="shared" si="48"/>
        <v>0.39964430894308939</v>
      </c>
      <c r="AK18" s="77">
        <f t="shared" si="48"/>
        <v>0.79209872542665805</v>
      </c>
      <c r="AL18" s="77">
        <f t="shared" si="48"/>
        <v>0.71957986523979389</v>
      </c>
      <c r="AM18" s="77">
        <f t="shared" ref="AM18:AP18" si="49">IFERROR(AM17/AM$3,"-")</f>
        <v>0.79979674796747968</v>
      </c>
      <c r="AN18" s="77">
        <f t="shared" si="49"/>
        <v>0.73555917480998922</v>
      </c>
      <c r="AO18" s="77" t="str">
        <f t="shared" si="49"/>
        <v>-</v>
      </c>
      <c r="AP18" s="76" t="str">
        <f t="shared" si="49"/>
        <v>-</v>
      </c>
      <c r="AQ18" s="80"/>
      <c r="AR18" s="92"/>
    </row>
    <row r="19" spans="1:46" s="24" customFormat="1" ht="23" customHeight="1" outlineLevel="1">
      <c r="A19" s="23"/>
      <c r="B19" s="587" t="s">
        <v>28</v>
      </c>
      <c r="C19" s="122">
        <f>G19+H19+I19+J19+K19+L19+M19+N19+O19+P19+Q19+R19</f>
        <v>0</v>
      </c>
      <c r="D19" s="122">
        <f>S19+T19+U19+V19+W19+X19+Y19+Z19+AA19+AB19+AC19+AD19</f>
        <v>0</v>
      </c>
      <c r="E19" s="314">
        <f>AE19+AF19+AG19+AH19+AI19+AJ19+AK19+AL19+AM19+AN19+AO19+AP19</f>
        <v>0</v>
      </c>
      <c r="F19" s="114"/>
      <c r="G19" s="95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95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95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314">
        <v>0</v>
      </c>
      <c r="AQ19" s="113"/>
      <c r="AR19" s="113"/>
    </row>
    <row r="20" spans="1:46" s="24" customFormat="1" ht="23" customHeight="1" outlineLevel="1">
      <c r="A20" s="23"/>
      <c r="B20" s="483" t="s">
        <v>4</v>
      </c>
      <c r="C20" s="122">
        <f>G20+H20+I20+J20+K20+L20+M20+N20+O20+P20+Q20+R20</f>
        <v>0</v>
      </c>
      <c r="D20" s="122">
        <f>S20+T20+U20+V20+W20+X20+Y20+Z20+AA20+AB20+AC20+AD20</f>
        <v>0</v>
      </c>
      <c r="E20" s="314">
        <f>AE20+AF20+AG20+AH20+AI20+AJ20+AK20+AL20+AM20+AN20+AO20+AP20</f>
        <v>0</v>
      </c>
      <c r="F20" s="307"/>
      <c r="G20" s="95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95">
        <v>0</v>
      </c>
      <c r="T20" s="122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95">
        <v>0</v>
      </c>
      <c r="AF20" s="122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314">
        <v>0</v>
      </c>
      <c r="AQ20" s="113"/>
      <c r="AR20" s="113"/>
    </row>
    <row r="21" spans="1:46" s="310" customFormat="1" ht="23" customHeight="1">
      <c r="A21" s="308"/>
      <c r="B21" s="588" t="s">
        <v>9</v>
      </c>
      <c r="C21" s="133">
        <f>C19+C20</f>
        <v>0</v>
      </c>
      <c r="D21" s="133">
        <f t="shared" ref="D21:E21" si="50">D19+D20</f>
        <v>0</v>
      </c>
      <c r="E21" s="132">
        <f t="shared" si="50"/>
        <v>0</v>
      </c>
      <c r="F21" s="134"/>
      <c r="G21" s="102">
        <f t="shared" ref="G21:AL21" si="51">G19+G20</f>
        <v>0</v>
      </c>
      <c r="H21" s="133">
        <f t="shared" si="51"/>
        <v>0</v>
      </c>
      <c r="I21" s="133">
        <f t="shared" si="51"/>
        <v>0</v>
      </c>
      <c r="J21" s="133">
        <f t="shared" si="51"/>
        <v>0</v>
      </c>
      <c r="K21" s="133">
        <f t="shared" si="51"/>
        <v>0</v>
      </c>
      <c r="L21" s="133">
        <f t="shared" si="51"/>
        <v>0</v>
      </c>
      <c r="M21" s="133">
        <f t="shared" si="51"/>
        <v>0</v>
      </c>
      <c r="N21" s="133">
        <f t="shared" si="51"/>
        <v>0</v>
      </c>
      <c r="O21" s="133">
        <f t="shared" si="51"/>
        <v>0</v>
      </c>
      <c r="P21" s="133">
        <f t="shared" si="51"/>
        <v>0</v>
      </c>
      <c r="Q21" s="133">
        <f t="shared" si="51"/>
        <v>0</v>
      </c>
      <c r="R21" s="133">
        <f t="shared" si="51"/>
        <v>0</v>
      </c>
      <c r="S21" s="102">
        <f t="shared" si="51"/>
        <v>0</v>
      </c>
      <c r="T21" s="133">
        <f t="shared" si="51"/>
        <v>0</v>
      </c>
      <c r="U21" s="133">
        <f t="shared" si="51"/>
        <v>0</v>
      </c>
      <c r="V21" s="133">
        <f t="shared" si="51"/>
        <v>0</v>
      </c>
      <c r="W21" s="133">
        <f t="shared" si="51"/>
        <v>0</v>
      </c>
      <c r="X21" s="133">
        <f t="shared" si="51"/>
        <v>0</v>
      </c>
      <c r="Y21" s="133">
        <f t="shared" si="51"/>
        <v>0</v>
      </c>
      <c r="Z21" s="133">
        <f t="shared" si="51"/>
        <v>0</v>
      </c>
      <c r="AA21" s="133">
        <f t="shared" si="51"/>
        <v>0</v>
      </c>
      <c r="AB21" s="133">
        <f t="shared" si="51"/>
        <v>0</v>
      </c>
      <c r="AC21" s="133">
        <f t="shared" si="51"/>
        <v>0</v>
      </c>
      <c r="AD21" s="133">
        <f t="shared" si="51"/>
        <v>0</v>
      </c>
      <c r="AE21" s="102">
        <f t="shared" si="51"/>
        <v>0</v>
      </c>
      <c r="AF21" s="133">
        <f t="shared" si="51"/>
        <v>0</v>
      </c>
      <c r="AG21" s="133">
        <f t="shared" si="51"/>
        <v>0</v>
      </c>
      <c r="AH21" s="133">
        <f t="shared" si="51"/>
        <v>0</v>
      </c>
      <c r="AI21" s="133">
        <f t="shared" si="51"/>
        <v>0</v>
      </c>
      <c r="AJ21" s="133">
        <f t="shared" si="51"/>
        <v>0</v>
      </c>
      <c r="AK21" s="133">
        <f t="shared" si="51"/>
        <v>0</v>
      </c>
      <c r="AL21" s="133">
        <f t="shared" si="51"/>
        <v>0</v>
      </c>
      <c r="AM21" s="133">
        <f t="shared" ref="AM21:AP21" si="52">AM19+AM20</f>
        <v>0</v>
      </c>
      <c r="AN21" s="133">
        <f t="shared" si="52"/>
        <v>0</v>
      </c>
      <c r="AO21" s="133">
        <f t="shared" si="52"/>
        <v>0</v>
      </c>
      <c r="AP21" s="132">
        <f t="shared" si="52"/>
        <v>0</v>
      </c>
      <c r="AQ21" s="309"/>
      <c r="AR21" s="309"/>
    </row>
    <row r="22" spans="1:46" ht="23" customHeight="1">
      <c r="A22" s="600">
        <v>5</v>
      </c>
      <c r="B22" s="585" t="s">
        <v>10</v>
      </c>
      <c r="C22" s="71">
        <f>G22+H22+I22+J22+K22+L22+M22+N22+O22+P22+Q22+R22</f>
        <v>0</v>
      </c>
      <c r="D22" s="71">
        <f>S22+T22+U22+V22+W22+X22+Y22+Z22+AA22+AB22+AC22+AD22</f>
        <v>218175</v>
      </c>
      <c r="E22" s="70">
        <f>AE22+AF22+AG22+AH22+AI22+AJ22+AK22+AL22+AM22+AN22+AO22+AP22</f>
        <v>281680</v>
      </c>
      <c r="F22" s="73"/>
      <c r="G22" s="71">
        <f>G17+G21</f>
        <v>0</v>
      </c>
      <c r="H22" s="71">
        <f t="shared" ref="H22:AP22" si="53">H17+H21</f>
        <v>0</v>
      </c>
      <c r="I22" s="71">
        <f t="shared" si="53"/>
        <v>0</v>
      </c>
      <c r="J22" s="71">
        <f t="shared" si="53"/>
        <v>0</v>
      </c>
      <c r="K22" s="71">
        <f t="shared" si="53"/>
        <v>0</v>
      </c>
      <c r="L22" s="71">
        <f t="shared" si="53"/>
        <v>0</v>
      </c>
      <c r="M22" s="71">
        <f t="shared" si="53"/>
        <v>0</v>
      </c>
      <c r="N22" s="71">
        <f t="shared" si="53"/>
        <v>0</v>
      </c>
      <c r="O22" s="71">
        <f t="shared" si="53"/>
        <v>0</v>
      </c>
      <c r="P22" s="71">
        <f t="shared" si="53"/>
        <v>0</v>
      </c>
      <c r="Q22" s="71">
        <f t="shared" si="53"/>
        <v>0</v>
      </c>
      <c r="R22" s="71">
        <f t="shared" si="53"/>
        <v>0</v>
      </c>
      <c r="S22" s="71">
        <f t="shared" si="53"/>
        <v>48930</v>
      </c>
      <c r="T22" s="71">
        <f t="shared" si="53"/>
        <v>4380</v>
      </c>
      <c r="U22" s="71">
        <f t="shared" si="53"/>
        <v>49835</v>
      </c>
      <c r="V22" s="71">
        <f t="shared" si="53"/>
        <v>4380</v>
      </c>
      <c r="W22" s="71">
        <f t="shared" si="53"/>
        <v>50540</v>
      </c>
      <c r="X22" s="71">
        <f t="shared" si="53"/>
        <v>5285</v>
      </c>
      <c r="Y22" s="71">
        <f t="shared" si="53"/>
        <v>-250</v>
      </c>
      <c r="Z22" s="71">
        <f t="shared" si="53"/>
        <v>5990</v>
      </c>
      <c r="AA22" s="71">
        <f t="shared" si="53"/>
        <v>49835</v>
      </c>
      <c r="AB22" s="71">
        <f t="shared" si="53"/>
        <v>-250</v>
      </c>
      <c r="AC22" s="71">
        <f t="shared" si="53"/>
        <v>-250</v>
      </c>
      <c r="AD22" s="71">
        <f t="shared" si="53"/>
        <v>-250</v>
      </c>
      <c r="AE22" s="71">
        <f t="shared" si="53"/>
        <v>49793.333333333336</v>
      </c>
      <c r="AF22" s="71">
        <f t="shared" si="53"/>
        <v>5948.333333333333</v>
      </c>
      <c r="AG22" s="71">
        <f t="shared" si="53"/>
        <v>48888.333333333336</v>
      </c>
      <c r="AH22" s="71">
        <f t="shared" si="53"/>
        <v>5243.333333333333</v>
      </c>
      <c r="AI22" s="71">
        <f t="shared" si="53"/>
        <v>50498.333333333336</v>
      </c>
      <c r="AJ22" s="71">
        <f t="shared" si="53"/>
        <v>5243.333333333333</v>
      </c>
      <c r="AK22" s="71">
        <f t="shared" si="53"/>
        <v>48888.333333333336</v>
      </c>
      <c r="AL22" s="71">
        <f t="shared" si="53"/>
        <v>12103.333333333334</v>
      </c>
      <c r="AM22" s="71">
        <f t="shared" si="53"/>
        <v>10493.333333333334</v>
      </c>
      <c r="AN22" s="71">
        <f t="shared" si="53"/>
        <v>45163.333333333336</v>
      </c>
      <c r="AO22" s="71">
        <f t="shared" si="53"/>
        <v>-291.66666666666663</v>
      </c>
      <c r="AP22" s="71">
        <f t="shared" si="53"/>
        <v>-291.66666666666663</v>
      </c>
      <c r="AQ22" s="74"/>
      <c r="AR22" s="74"/>
      <c r="AS22" s="3"/>
      <c r="AT22" s="3"/>
    </row>
    <row r="23" spans="1:46" s="20" customFormat="1" ht="23" customHeight="1">
      <c r="A23" s="601"/>
      <c r="B23" s="586" t="s">
        <v>51</v>
      </c>
      <c r="C23" s="77" t="str">
        <f t="shared" ref="C23:E23" si="54">IFERROR(C22/C$3,"-")</f>
        <v>-</v>
      </c>
      <c r="D23" s="77">
        <f t="shared" si="54"/>
        <v>0.72637834598481821</v>
      </c>
      <c r="E23" s="76">
        <f t="shared" si="54"/>
        <v>0.73167437269468549</v>
      </c>
      <c r="F23" s="79"/>
      <c r="G23" s="77" t="str">
        <f t="shared" ref="G23:AL23" si="55">IFERROR(G22/G$3,"-")</f>
        <v>-</v>
      </c>
      <c r="H23" s="77" t="str">
        <f t="shared" si="55"/>
        <v>-</v>
      </c>
      <c r="I23" s="77" t="str">
        <f t="shared" si="55"/>
        <v>-</v>
      </c>
      <c r="J23" s="77" t="str">
        <f t="shared" si="55"/>
        <v>-</v>
      </c>
      <c r="K23" s="77" t="str">
        <f t="shared" si="55"/>
        <v>-</v>
      </c>
      <c r="L23" s="77" t="str">
        <f t="shared" si="55"/>
        <v>-</v>
      </c>
      <c r="M23" s="77" t="str">
        <f t="shared" si="55"/>
        <v>-</v>
      </c>
      <c r="N23" s="77" t="str">
        <f t="shared" si="55"/>
        <v>-</v>
      </c>
      <c r="O23" s="77" t="str">
        <f t="shared" si="55"/>
        <v>-</v>
      </c>
      <c r="P23" s="77" t="str">
        <f t="shared" si="55"/>
        <v>-</v>
      </c>
      <c r="Q23" s="77" t="str">
        <f t="shared" si="55"/>
        <v>-</v>
      </c>
      <c r="R23" s="77" t="str">
        <f t="shared" si="55"/>
        <v>-</v>
      </c>
      <c r="S23" s="77">
        <f t="shared" si="55"/>
        <v>0.79277381723914453</v>
      </c>
      <c r="T23" s="77">
        <f t="shared" si="55"/>
        <v>0.6517857142857143</v>
      </c>
      <c r="U23" s="77">
        <f t="shared" si="55"/>
        <v>0.73157662947739288</v>
      </c>
      <c r="V23" s="77">
        <f t="shared" si="55"/>
        <v>0.6517857142857143</v>
      </c>
      <c r="W23" s="77">
        <f t="shared" si="55"/>
        <v>0.77254662182818712</v>
      </c>
      <c r="X23" s="77">
        <f t="shared" si="55"/>
        <v>0.40282012195121952</v>
      </c>
      <c r="Y23" s="77" t="str">
        <f t="shared" si="55"/>
        <v>-</v>
      </c>
      <c r="Z23" s="77">
        <f t="shared" si="55"/>
        <v>0.57485604606525909</v>
      </c>
      <c r="AA23" s="77">
        <f t="shared" si="55"/>
        <v>0.73157662947739288</v>
      </c>
      <c r="AB23" s="77" t="str">
        <f t="shared" si="55"/>
        <v>-</v>
      </c>
      <c r="AC23" s="77" t="str">
        <f t="shared" si="55"/>
        <v>-</v>
      </c>
      <c r="AD23" s="77" t="str">
        <f t="shared" si="55"/>
        <v>-</v>
      </c>
      <c r="AE23" s="77">
        <f t="shared" si="55"/>
        <v>0.73096496378939135</v>
      </c>
      <c r="AF23" s="77">
        <f t="shared" si="55"/>
        <v>0.57085732565579017</v>
      </c>
      <c r="AG23" s="77">
        <f t="shared" si="55"/>
        <v>0.79209872542665805</v>
      </c>
      <c r="AH23" s="77">
        <f t="shared" si="55"/>
        <v>0.39964430894308939</v>
      </c>
      <c r="AI23" s="77">
        <f t="shared" si="55"/>
        <v>0.77190971160705191</v>
      </c>
      <c r="AJ23" s="77">
        <f t="shared" si="55"/>
        <v>0.39964430894308939</v>
      </c>
      <c r="AK23" s="77">
        <f t="shared" si="55"/>
        <v>0.79209872542665805</v>
      </c>
      <c r="AL23" s="77">
        <f t="shared" si="55"/>
        <v>0.71957986523979389</v>
      </c>
      <c r="AM23" s="77">
        <f t="shared" ref="AM23:AP23" si="56">IFERROR(AM22/AM$3,"-")</f>
        <v>0.79979674796747968</v>
      </c>
      <c r="AN23" s="77">
        <f t="shared" si="56"/>
        <v>0.73555917480998922</v>
      </c>
      <c r="AO23" s="77" t="str">
        <f t="shared" si="56"/>
        <v>-</v>
      </c>
      <c r="AP23" s="76" t="str">
        <f t="shared" si="56"/>
        <v>-</v>
      </c>
      <c r="AQ23" s="80"/>
      <c r="AR23" s="92"/>
    </row>
    <row r="24" spans="1:46" s="24" customFormat="1" ht="23" customHeight="1" outlineLevel="1">
      <c r="A24" s="23"/>
      <c r="B24" s="486" t="s">
        <v>15</v>
      </c>
      <c r="C24" s="174">
        <f>G24+H24+I24+J24+K24+L24+M24+N24+O24+P24+Q24+R24</f>
        <v>0</v>
      </c>
      <c r="D24" s="174">
        <f>S24+T24+U24+V24+W24+X24+Y24+Z24+AA24+AB24+AC24+AD24</f>
        <v>0</v>
      </c>
      <c r="E24" s="313">
        <f>AE24+AF24+AG24+AH24+AI24+AJ24+AK24+AL24+AM24+AN24+AO24+AP24</f>
        <v>0</v>
      </c>
      <c r="F24" s="311"/>
      <c r="G24" s="8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8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4">
        <v>0</v>
      </c>
      <c r="AE24" s="84">
        <v>0</v>
      </c>
      <c r="AF24" s="17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313">
        <v>0</v>
      </c>
      <c r="AQ24" s="113"/>
      <c r="AR24" s="113"/>
    </row>
    <row r="25" spans="1:46" s="24" customFormat="1" ht="23" customHeight="1" outlineLevel="1">
      <c r="A25" s="23"/>
      <c r="B25" s="486" t="s">
        <v>6</v>
      </c>
      <c r="C25" s="174">
        <f>G25+H25+I25+J25+K25+L25+M25+N25+O25+P25+Q25+R25</f>
        <v>0</v>
      </c>
      <c r="D25" s="174">
        <f>S25+T25+U25+V25+W25+X25+Y25+Z25+AA25+AB25+AC25+AD25</f>
        <v>0</v>
      </c>
      <c r="E25" s="313">
        <f>AE25+AF25+AG25+AH25+AI25+AJ25+AK25+AL25+AM25+AN25+AO25+AP25</f>
        <v>0</v>
      </c>
      <c r="F25" s="311"/>
      <c r="G25" s="8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  <c r="S25" s="84">
        <v>0</v>
      </c>
      <c r="T25" s="174">
        <v>0</v>
      </c>
      <c r="U25" s="174">
        <v>0</v>
      </c>
      <c r="V25" s="174">
        <v>0</v>
      </c>
      <c r="W25" s="174">
        <v>0</v>
      </c>
      <c r="X25" s="174">
        <v>0</v>
      </c>
      <c r="Y25" s="174">
        <v>0</v>
      </c>
      <c r="Z25" s="174">
        <v>0</v>
      </c>
      <c r="AA25" s="174">
        <v>0</v>
      </c>
      <c r="AB25" s="174">
        <v>0</v>
      </c>
      <c r="AC25" s="174">
        <v>0</v>
      </c>
      <c r="AD25" s="174">
        <v>0</v>
      </c>
      <c r="AE25" s="84">
        <v>0</v>
      </c>
      <c r="AF25" s="174">
        <v>0</v>
      </c>
      <c r="AG25" s="174">
        <v>0</v>
      </c>
      <c r="AH25" s="174">
        <v>0</v>
      </c>
      <c r="AI25" s="174">
        <v>0</v>
      </c>
      <c r="AJ25" s="174">
        <v>0</v>
      </c>
      <c r="AK25" s="174">
        <v>0</v>
      </c>
      <c r="AL25" s="174">
        <v>0</v>
      </c>
      <c r="AM25" s="174">
        <v>0</v>
      </c>
      <c r="AN25" s="174">
        <v>0</v>
      </c>
      <c r="AO25" s="174">
        <v>0</v>
      </c>
      <c r="AP25" s="313">
        <v>0</v>
      </c>
      <c r="AQ25" s="113"/>
      <c r="AR25" s="113"/>
    </row>
    <row r="26" spans="1:46" s="24" customFormat="1" ht="23" customHeight="1">
      <c r="A26" s="217">
        <v>6</v>
      </c>
      <c r="B26" s="487" t="s">
        <v>11</v>
      </c>
      <c r="C26" s="133">
        <f>C24+C25</f>
        <v>0</v>
      </c>
      <c r="D26" s="133">
        <f t="shared" ref="D26:AP26" si="57">D24+D25</f>
        <v>0</v>
      </c>
      <c r="E26" s="132">
        <f t="shared" si="57"/>
        <v>0</v>
      </c>
      <c r="F26" s="134"/>
      <c r="G26" s="102">
        <f>G24+G25</f>
        <v>0</v>
      </c>
      <c r="H26" s="133">
        <f t="shared" si="57"/>
        <v>0</v>
      </c>
      <c r="I26" s="133">
        <f t="shared" si="57"/>
        <v>0</v>
      </c>
      <c r="J26" s="133">
        <f t="shared" si="57"/>
        <v>0</v>
      </c>
      <c r="K26" s="133">
        <f t="shared" si="57"/>
        <v>0</v>
      </c>
      <c r="L26" s="133">
        <f t="shared" si="57"/>
        <v>0</v>
      </c>
      <c r="M26" s="133">
        <f t="shared" si="57"/>
        <v>0</v>
      </c>
      <c r="N26" s="133">
        <f t="shared" si="57"/>
        <v>0</v>
      </c>
      <c r="O26" s="133">
        <f t="shared" si="57"/>
        <v>0</v>
      </c>
      <c r="P26" s="133">
        <f t="shared" si="57"/>
        <v>0</v>
      </c>
      <c r="Q26" s="133">
        <f t="shared" si="57"/>
        <v>0</v>
      </c>
      <c r="R26" s="133">
        <f t="shared" si="57"/>
        <v>0</v>
      </c>
      <c r="S26" s="102">
        <f t="shared" si="57"/>
        <v>0</v>
      </c>
      <c r="T26" s="133">
        <f t="shared" si="57"/>
        <v>0</v>
      </c>
      <c r="U26" s="133">
        <f t="shared" si="57"/>
        <v>0</v>
      </c>
      <c r="V26" s="133">
        <f t="shared" si="57"/>
        <v>0</v>
      </c>
      <c r="W26" s="133">
        <f t="shared" si="57"/>
        <v>0</v>
      </c>
      <c r="X26" s="133">
        <f t="shared" si="57"/>
        <v>0</v>
      </c>
      <c r="Y26" s="133">
        <f t="shared" si="57"/>
        <v>0</v>
      </c>
      <c r="Z26" s="133">
        <f t="shared" si="57"/>
        <v>0</v>
      </c>
      <c r="AA26" s="133">
        <f t="shared" si="57"/>
        <v>0</v>
      </c>
      <c r="AB26" s="133">
        <f t="shared" si="57"/>
        <v>0</v>
      </c>
      <c r="AC26" s="133">
        <f t="shared" si="57"/>
        <v>0</v>
      </c>
      <c r="AD26" s="133">
        <f t="shared" si="57"/>
        <v>0</v>
      </c>
      <c r="AE26" s="102">
        <f t="shared" si="57"/>
        <v>0</v>
      </c>
      <c r="AF26" s="133">
        <f t="shared" si="57"/>
        <v>0</v>
      </c>
      <c r="AG26" s="133">
        <f t="shared" si="57"/>
        <v>0</v>
      </c>
      <c r="AH26" s="133">
        <f t="shared" si="57"/>
        <v>0</v>
      </c>
      <c r="AI26" s="133">
        <f t="shared" si="57"/>
        <v>0</v>
      </c>
      <c r="AJ26" s="133">
        <f t="shared" si="57"/>
        <v>0</v>
      </c>
      <c r="AK26" s="133">
        <f t="shared" si="57"/>
        <v>0</v>
      </c>
      <c r="AL26" s="133">
        <f t="shared" si="57"/>
        <v>0</v>
      </c>
      <c r="AM26" s="133">
        <f t="shared" si="57"/>
        <v>0</v>
      </c>
      <c r="AN26" s="133">
        <f t="shared" si="57"/>
        <v>0</v>
      </c>
      <c r="AO26" s="133">
        <f t="shared" si="57"/>
        <v>0</v>
      </c>
      <c r="AP26" s="132">
        <f t="shared" si="57"/>
        <v>0</v>
      </c>
      <c r="AQ26" s="113"/>
      <c r="AR26" s="113"/>
    </row>
    <row r="27" spans="1:46" ht="23" customHeight="1">
      <c r="B27" s="488" t="s">
        <v>42</v>
      </c>
      <c r="C27" s="109">
        <v>0</v>
      </c>
      <c r="D27" s="109">
        <v>0</v>
      </c>
      <c r="E27" s="315">
        <v>0</v>
      </c>
      <c r="F27" s="86"/>
      <c r="G27" s="84">
        <f t="shared" ref="G27:R27" si="58">$C$27/12</f>
        <v>0</v>
      </c>
      <c r="H27" s="174">
        <f t="shared" si="58"/>
        <v>0</v>
      </c>
      <c r="I27" s="174">
        <f t="shared" si="58"/>
        <v>0</v>
      </c>
      <c r="J27" s="174">
        <f t="shared" si="58"/>
        <v>0</v>
      </c>
      <c r="K27" s="174">
        <f t="shared" si="58"/>
        <v>0</v>
      </c>
      <c r="L27" s="174">
        <f t="shared" si="58"/>
        <v>0</v>
      </c>
      <c r="M27" s="174">
        <f t="shared" si="58"/>
        <v>0</v>
      </c>
      <c r="N27" s="174">
        <f t="shared" si="58"/>
        <v>0</v>
      </c>
      <c r="O27" s="174">
        <f t="shared" si="58"/>
        <v>0</v>
      </c>
      <c r="P27" s="174">
        <f t="shared" si="58"/>
        <v>0</v>
      </c>
      <c r="Q27" s="174">
        <f t="shared" si="58"/>
        <v>0</v>
      </c>
      <c r="R27" s="174">
        <f t="shared" si="58"/>
        <v>0</v>
      </c>
      <c r="S27" s="84">
        <f>$D$27/12</f>
        <v>0</v>
      </c>
      <c r="T27" s="174">
        <f t="shared" ref="T27" si="59">$D$27/12</f>
        <v>0</v>
      </c>
      <c r="U27" s="174">
        <f t="shared" ref="U27" si="60">$D$27/12</f>
        <v>0</v>
      </c>
      <c r="V27" s="174">
        <f t="shared" ref="V27" si="61">$D$27/12</f>
        <v>0</v>
      </c>
      <c r="W27" s="174">
        <f t="shared" ref="W27" si="62">$D$27/12</f>
        <v>0</v>
      </c>
      <c r="X27" s="174">
        <f t="shared" ref="X27" si="63">$D$27/12</f>
        <v>0</v>
      </c>
      <c r="Y27" s="174">
        <f t="shared" ref="Y27" si="64">$D$27/12</f>
        <v>0</v>
      </c>
      <c r="Z27" s="174">
        <f t="shared" ref="Z27" si="65">$D$27/12</f>
        <v>0</v>
      </c>
      <c r="AA27" s="174">
        <f t="shared" ref="AA27" si="66">$D$27/12</f>
        <v>0</v>
      </c>
      <c r="AB27" s="174">
        <f t="shared" ref="AB27" si="67">$D$27/12</f>
        <v>0</v>
      </c>
      <c r="AC27" s="174">
        <f t="shared" ref="AC27" si="68">$D$27/12</f>
        <v>0</v>
      </c>
      <c r="AD27" s="174">
        <f t="shared" ref="AD27" si="69">$D$27/12</f>
        <v>0</v>
      </c>
      <c r="AE27" s="84">
        <f>$E$27/12</f>
        <v>0</v>
      </c>
      <c r="AF27" s="174">
        <f t="shared" ref="AF27" si="70">$E$27/12</f>
        <v>0</v>
      </c>
      <c r="AG27" s="174">
        <f t="shared" ref="AG27" si="71">$E$27/12</f>
        <v>0</v>
      </c>
      <c r="AH27" s="174">
        <f t="shared" ref="AH27" si="72">$E$27/12</f>
        <v>0</v>
      </c>
      <c r="AI27" s="174">
        <f t="shared" ref="AI27" si="73">$E$27/12</f>
        <v>0</v>
      </c>
      <c r="AJ27" s="174">
        <f t="shared" ref="AJ27" si="74">$E$27/12</f>
        <v>0</v>
      </c>
      <c r="AK27" s="174">
        <f t="shared" ref="AK27" si="75">$E$27/12</f>
        <v>0</v>
      </c>
      <c r="AL27" s="174">
        <f t="shared" ref="AL27" si="76">$E$27/12</f>
        <v>0</v>
      </c>
      <c r="AM27" s="174">
        <f t="shared" ref="AM27" si="77">$E$27/12</f>
        <v>0</v>
      </c>
      <c r="AN27" s="174">
        <f t="shared" ref="AN27" si="78">$E$27/12</f>
        <v>0</v>
      </c>
      <c r="AO27" s="174">
        <f t="shared" ref="AO27" si="79">$E$27/12</f>
        <v>0</v>
      </c>
      <c r="AP27" s="313">
        <f t="shared" ref="AP27" si="80">$E$27/12</f>
        <v>0</v>
      </c>
      <c r="AQ27" s="74"/>
      <c r="AR27" s="74"/>
      <c r="AS27" s="3"/>
      <c r="AT27" s="3"/>
    </row>
    <row r="28" spans="1:46" s="24" customFormat="1" ht="23" customHeight="1">
      <c r="A28" s="23"/>
      <c r="B28" s="479" t="s">
        <v>64</v>
      </c>
      <c r="C28" s="122">
        <f>G28+H28+I28+J28+K28+L28+M28+N28+O28+P28+Q28+R28</f>
        <v>0</v>
      </c>
      <c r="D28" s="122">
        <f>S28+T28+U28+V28+W28+X28+Y28+Z28+AA28+AB28+AC28+AD28</f>
        <v>-56133.4</v>
      </c>
      <c r="E28" s="314">
        <f>AE28+AF28+AG28+AH28+AI28+AJ28+AK28+AL28+AM28+AN28+AO28+AP28</f>
        <v>-70261.400000000009</v>
      </c>
      <c r="F28" s="311"/>
      <c r="G28" s="88">
        <f>-'Produits &amp; Charges Formation'!H100</f>
        <v>0</v>
      </c>
      <c r="H28" s="302">
        <f>-'Produits &amp; Charges Formation'!I100</f>
        <v>0</v>
      </c>
      <c r="I28" s="302">
        <f>-'Produits &amp; Charges Formation'!J100</f>
        <v>0</v>
      </c>
      <c r="J28" s="302">
        <f>-'Produits &amp; Charges Formation'!K100</f>
        <v>0</v>
      </c>
      <c r="K28" s="302">
        <f>-'Produits &amp; Charges Formation'!L100</f>
        <v>0</v>
      </c>
      <c r="L28" s="302">
        <f>-'Produits &amp; Charges Formation'!M100</f>
        <v>0</v>
      </c>
      <c r="M28" s="302">
        <f>-'Produits &amp; Charges Formation'!N100</f>
        <v>0</v>
      </c>
      <c r="N28" s="302">
        <f>-'Produits &amp; Charges Formation'!O100</f>
        <v>0</v>
      </c>
      <c r="O28" s="302">
        <f>-'Produits &amp; Charges Formation'!P100</f>
        <v>0</v>
      </c>
      <c r="P28" s="302">
        <f>-'Produits &amp; Charges Formation'!Q100</f>
        <v>0</v>
      </c>
      <c r="Q28" s="302">
        <f>-'Produits &amp; Charges Formation'!R100</f>
        <v>0</v>
      </c>
      <c r="R28" s="302">
        <f>-'Produits &amp; Charges Formation'!S100</f>
        <v>0</v>
      </c>
      <c r="S28" s="88">
        <f>-'Produits &amp; Charges Formation'!T100</f>
        <v>-4677.7833333333338</v>
      </c>
      <c r="T28" s="302">
        <f>-'Produits &amp; Charges Formation'!V100</f>
        <v>-4677.7833333333338</v>
      </c>
      <c r="U28" s="302">
        <f>-'Produits &amp; Charges Formation'!W100</f>
        <v>-4677.7833333333338</v>
      </c>
      <c r="V28" s="302">
        <f>-'Produits &amp; Charges Formation'!X100</f>
        <v>-4677.7833333333338</v>
      </c>
      <c r="W28" s="302">
        <f>-'Produits &amp; Charges Formation'!Y100</f>
        <v>-4677.7833333333338</v>
      </c>
      <c r="X28" s="302">
        <f>-'Produits &amp; Charges Formation'!Z100</f>
        <v>-4677.7833333333338</v>
      </c>
      <c r="Y28" s="302">
        <f>-'Produits &amp; Charges Formation'!AA100</f>
        <v>-4677.7833333333338</v>
      </c>
      <c r="Z28" s="302">
        <f>-'Produits &amp; Charges Formation'!AB100</f>
        <v>-4677.7833333333338</v>
      </c>
      <c r="AA28" s="302">
        <f>-'Produits &amp; Charges Formation'!AC100</f>
        <v>-4677.7833333333338</v>
      </c>
      <c r="AB28" s="302">
        <f>-'Produits &amp; Charges Formation'!AD100</f>
        <v>-4677.7833333333338</v>
      </c>
      <c r="AC28" s="302">
        <f>-'Produits &amp; Charges Formation'!AE100</f>
        <v>-4677.7833333333338</v>
      </c>
      <c r="AD28" s="302">
        <f>-'Produits &amp; Charges Formation'!AF100</f>
        <v>-4677.7833333333338</v>
      </c>
      <c r="AE28" s="88">
        <f>-'Produits &amp; Charges Formation'!AG100</f>
        <v>-5855.1166666666668</v>
      </c>
      <c r="AF28" s="302">
        <f>-'Produits &amp; Charges Formation'!AH100</f>
        <v>-5855.1166666666668</v>
      </c>
      <c r="AG28" s="302">
        <f>-'Produits &amp; Charges Formation'!AI100</f>
        <v>-5855.1166666666668</v>
      </c>
      <c r="AH28" s="302">
        <f>-'Produits &amp; Charges Formation'!AJ100</f>
        <v>-5855.1166666666668</v>
      </c>
      <c r="AI28" s="302">
        <f>-'Produits &amp; Charges Formation'!AK100</f>
        <v>-5855.1166666666668</v>
      </c>
      <c r="AJ28" s="302">
        <f>-'Produits &amp; Charges Formation'!AL100</f>
        <v>-5855.1166666666668</v>
      </c>
      <c r="AK28" s="302">
        <f>-'Produits &amp; Charges Formation'!AM100</f>
        <v>-5855.1166666666668</v>
      </c>
      <c r="AL28" s="302">
        <f>-'Produits &amp; Charges Formation'!AN100</f>
        <v>-5855.1166666666668</v>
      </c>
      <c r="AM28" s="302">
        <f>-'Produits &amp; Charges Formation'!AO100</f>
        <v>-5855.1166666666668</v>
      </c>
      <c r="AN28" s="302">
        <f>-'Produits &amp; Charges Formation'!AP100</f>
        <v>-5855.1166666666668</v>
      </c>
      <c r="AO28" s="302">
        <f>-'Produits &amp; Charges Formation'!AQ100</f>
        <v>-5855.1166666666668</v>
      </c>
      <c r="AP28" s="312">
        <f>-'Produits &amp; Charges Formation'!AR100</f>
        <v>-5855.1166666666668</v>
      </c>
      <c r="AQ28" s="113"/>
      <c r="AR28" s="113"/>
    </row>
    <row r="29" spans="1:46" ht="23" customHeight="1">
      <c r="A29" s="593">
        <v>6</v>
      </c>
      <c r="B29" s="69" t="s">
        <v>12</v>
      </c>
      <c r="C29" s="71">
        <f>G29+H29+I29+J29+K29+L29+M29+N29+O29+P29+Q29+R29</f>
        <v>0</v>
      </c>
      <c r="D29" s="71">
        <f>S29+T29+U29+V29+W29+X29+Y29+Z29+AA29+AB29+AC29+AD29</f>
        <v>162041.60000000001</v>
      </c>
      <c r="E29" s="70">
        <f>AE29+AF29+AG29+AH29+AI29+AJ29+AK29+AL29+AM29+AN29+AO29+AP29</f>
        <v>211418.6</v>
      </c>
      <c r="F29" s="73"/>
      <c r="G29" s="71">
        <f t="shared" ref="G29:AP29" si="81">G22+SUM(G26:G28)</f>
        <v>0</v>
      </c>
      <c r="H29" s="71">
        <f t="shared" si="81"/>
        <v>0</v>
      </c>
      <c r="I29" s="71">
        <f t="shared" si="81"/>
        <v>0</v>
      </c>
      <c r="J29" s="71">
        <f t="shared" si="81"/>
        <v>0</v>
      </c>
      <c r="K29" s="71">
        <f t="shared" si="81"/>
        <v>0</v>
      </c>
      <c r="L29" s="71">
        <f t="shared" si="81"/>
        <v>0</v>
      </c>
      <c r="M29" s="71">
        <f t="shared" si="81"/>
        <v>0</v>
      </c>
      <c r="N29" s="71">
        <f t="shared" si="81"/>
        <v>0</v>
      </c>
      <c r="O29" s="71">
        <f t="shared" si="81"/>
        <v>0</v>
      </c>
      <c r="P29" s="71">
        <f t="shared" si="81"/>
        <v>0</v>
      </c>
      <c r="Q29" s="71">
        <f t="shared" si="81"/>
        <v>0</v>
      </c>
      <c r="R29" s="71">
        <f t="shared" si="81"/>
        <v>0</v>
      </c>
      <c r="S29" s="71">
        <f t="shared" si="81"/>
        <v>44252.216666666667</v>
      </c>
      <c r="T29" s="71">
        <f t="shared" si="81"/>
        <v>-297.78333333333376</v>
      </c>
      <c r="U29" s="71">
        <f t="shared" si="81"/>
        <v>45157.216666666667</v>
      </c>
      <c r="V29" s="71">
        <f t="shared" si="81"/>
        <v>-297.78333333333376</v>
      </c>
      <c r="W29" s="71">
        <f t="shared" si="81"/>
        <v>45862.216666666667</v>
      </c>
      <c r="X29" s="71">
        <f t="shared" si="81"/>
        <v>607.21666666666624</v>
      </c>
      <c r="Y29" s="71">
        <f t="shared" si="81"/>
        <v>-4927.7833333333338</v>
      </c>
      <c r="Z29" s="71">
        <f t="shared" si="81"/>
        <v>1312.2166666666662</v>
      </c>
      <c r="AA29" s="71">
        <f t="shared" si="81"/>
        <v>45157.216666666667</v>
      </c>
      <c r="AB29" s="71">
        <f t="shared" si="81"/>
        <v>-4927.7833333333338</v>
      </c>
      <c r="AC29" s="71">
        <f t="shared" si="81"/>
        <v>-4927.7833333333338</v>
      </c>
      <c r="AD29" s="71">
        <f t="shared" si="81"/>
        <v>-4927.7833333333338</v>
      </c>
      <c r="AE29" s="71">
        <f t="shared" si="81"/>
        <v>43938.216666666667</v>
      </c>
      <c r="AF29" s="71">
        <f t="shared" si="81"/>
        <v>93.216666666666242</v>
      </c>
      <c r="AG29" s="71">
        <f t="shared" si="81"/>
        <v>43033.216666666667</v>
      </c>
      <c r="AH29" s="71">
        <f t="shared" si="81"/>
        <v>-611.78333333333376</v>
      </c>
      <c r="AI29" s="71">
        <f t="shared" si="81"/>
        <v>44643.216666666667</v>
      </c>
      <c r="AJ29" s="71">
        <f t="shared" si="81"/>
        <v>-611.78333333333376</v>
      </c>
      <c r="AK29" s="71">
        <f t="shared" si="81"/>
        <v>43033.216666666667</v>
      </c>
      <c r="AL29" s="71">
        <f t="shared" si="81"/>
        <v>6248.2166666666672</v>
      </c>
      <c r="AM29" s="71">
        <f t="shared" si="81"/>
        <v>4638.2166666666672</v>
      </c>
      <c r="AN29" s="71">
        <f t="shared" si="81"/>
        <v>39308.216666666667</v>
      </c>
      <c r="AO29" s="71">
        <f t="shared" si="81"/>
        <v>-6146.7833333333338</v>
      </c>
      <c r="AP29" s="70">
        <f t="shared" si="81"/>
        <v>-6146.7833333333338</v>
      </c>
      <c r="AQ29" s="74"/>
      <c r="AR29" s="74"/>
      <c r="AS29" s="3"/>
      <c r="AT29" s="3"/>
    </row>
    <row r="30" spans="1:46" s="20" customFormat="1" ht="23" customHeight="1">
      <c r="A30" s="594"/>
      <c r="B30" s="75" t="s">
        <v>51</v>
      </c>
      <c r="C30" s="77" t="str">
        <f>IF(ISERROR(C29/C3),"-",C29/C3)</f>
        <v>-</v>
      </c>
      <c r="D30" s="77">
        <f>IF(ISERROR(D29/D3),"-",D29/D3)</f>
        <v>0.53949127713410572</v>
      </c>
      <c r="E30" s="76">
        <f>IF(ISERROR(E29/E3),"-",E29/E3)</f>
        <v>0.54916774897397269</v>
      </c>
      <c r="F30" s="79"/>
      <c r="G30" s="77" t="str">
        <f t="shared" ref="G30:AP30" si="82">IF(ISERROR(G29/G3),"-",G29/G3)</f>
        <v>-</v>
      </c>
      <c r="H30" s="77" t="str">
        <f t="shared" si="82"/>
        <v>-</v>
      </c>
      <c r="I30" s="77" t="str">
        <f t="shared" si="82"/>
        <v>-</v>
      </c>
      <c r="J30" s="77" t="str">
        <f t="shared" si="82"/>
        <v>-</v>
      </c>
      <c r="K30" s="77" t="str">
        <f t="shared" si="82"/>
        <v>-</v>
      </c>
      <c r="L30" s="77" t="str">
        <f t="shared" si="82"/>
        <v>-</v>
      </c>
      <c r="M30" s="77" t="str">
        <f t="shared" si="82"/>
        <v>-</v>
      </c>
      <c r="N30" s="77" t="str">
        <f t="shared" si="82"/>
        <v>-</v>
      </c>
      <c r="O30" s="77" t="str">
        <f t="shared" si="82"/>
        <v>-</v>
      </c>
      <c r="P30" s="77" t="str">
        <f t="shared" si="82"/>
        <v>-</v>
      </c>
      <c r="Q30" s="77" t="str">
        <f t="shared" si="82"/>
        <v>-</v>
      </c>
      <c r="R30" s="77" t="str">
        <f t="shared" si="82"/>
        <v>-</v>
      </c>
      <c r="S30" s="77">
        <f t="shared" si="82"/>
        <v>0.71698341974508539</v>
      </c>
      <c r="T30" s="77">
        <f t="shared" si="82"/>
        <v>-4.4312996031746092E-2</v>
      </c>
      <c r="U30" s="77">
        <f t="shared" si="82"/>
        <v>0.66290688001565867</v>
      </c>
      <c r="V30" s="77">
        <f t="shared" si="82"/>
        <v>-4.4312996031746092E-2</v>
      </c>
      <c r="W30" s="77">
        <f t="shared" si="82"/>
        <v>0.70104274941404265</v>
      </c>
      <c r="X30" s="77">
        <f t="shared" si="82"/>
        <v>4.6281758130081271E-2</v>
      </c>
      <c r="Y30" s="77" t="str">
        <f t="shared" si="82"/>
        <v>-</v>
      </c>
      <c r="Z30" s="77">
        <f t="shared" si="82"/>
        <v>0.12593250159948813</v>
      </c>
      <c r="AA30" s="77">
        <f t="shared" si="82"/>
        <v>0.66290688001565867</v>
      </c>
      <c r="AB30" s="77" t="str">
        <f t="shared" si="82"/>
        <v>-</v>
      </c>
      <c r="AC30" s="77" t="str">
        <f t="shared" si="82"/>
        <v>-</v>
      </c>
      <c r="AD30" s="77" t="str">
        <f t="shared" si="82"/>
        <v>-</v>
      </c>
      <c r="AE30" s="77">
        <f t="shared" si="82"/>
        <v>0.64501198864748488</v>
      </c>
      <c r="AF30" s="77">
        <f t="shared" si="82"/>
        <v>8.9459373000639383E-3</v>
      </c>
      <c r="AG30" s="77">
        <f t="shared" si="82"/>
        <v>0.69723293367898032</v>
      </c>
      <c r="AH30" s="77">
        <f t="shared" si="82"/>
        <v>-4.6629827235772393E-2</v>
      </c>
      <c r="AI30" s="77">
        <f t="shared" si="82"/>
        <v>0.68240930398451038</v>
      </c>
      <c r="AJ30" s="77">
        <f t="shared" si="82"/>
        <v>-4.6629827235772393E-2</v>
      </c>
      <c r="AK30" s="77">
        <f t="shared" si="82"/>
        <v>0.69723293367898032</v>
      </c>
      <c r="AL30" s="77">
        <f t="shared" si="82"/>
        <v>0.37147542608006345</v>
      </c>
      <c r="AM30" s="77">
        <f t="shared" si="82"/>
        <v>0.35352261178861794</v>
      </c>
      <c r="AN30" s="77">
        <f t="shared" si="82"/>
        <v>0.64019896851248648</v>
      </c>
      <c r="AO30" s="77" t="str">
        <f t="shared" si="82"/>
        <v>-</v>
      </c>
      <c r="AP30" s="76" t="str">
        <f t="shared" si="82"/>
        <v>-</v>
      </c>
      <c r="AQ30" s="80"/>
      <c r="AR30" s="80"/>
    </row>
    <row r="31" spans="1:46" ht="23" customHeight="1">
      <c r="B31" s="74"/>
      <c r="C31" s="74"/>
      <c r="D31" s="74"/>
      <c r="E31" s="74"/>
      <c r="F31" s="110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</row>
    <row r="32" spans="1:46" ht="23" hidden="1" customHeight="1"/>
    <row r="33" spans="1:107" ht="23" hidden="1" customHeight="1">
      <c r="C33" s="18"/>
      <c r="D33" s="18"/>
      <c r="E33" s="18"/>
    </row>
    <row r="34" spans="1:107" ht="23" hidden="1" customHeight="1">
      <c r="C34" s="15"/>
      <c r="D34" s="15"/>
      <c r="E34" s="15"/>
    </row>
    <row r="35" spans="1:107" ht="23" hidden="1" customHeight="1"/>
    <row r="36" spans="1:107" ht="23" hidden="1" customHeight="1"/>
    <row r="37" spans="1:107" ht="23" hidden="1" customHeight="1"/>
    <row r="38" spans="1:107" ht="23" hidden="1" customHeight="1"/>
    <row r="39" spans="1:107" ht="23" hidden="1" customHeight="1">
      <c r="A39" s="3"/>
      <c r="B39" s="3"/>
      <c r="C39" s="15"/>
      <c r="D39" s="15"/>
      <c r="E39" s="1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107" ht="23" hidden="1" customHeight="1"/>
    <row r="41" spans="1:107" ht="23" hidden="1" customHeight="1">
      <c r="A41" s="3"/>
      <c r="B41" s="3"/>
      <c r="C41" s="15"/>
      <c r="D41" s="15"/>
      <c r="E41" s="1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107" ht="23" hidden="1" customHeight="1"/>
    <row r="43" spans="1:107" ht="23" hidden="1" customHeight="1"/>
    <row r="44" spans="1:107" ht="23" hidden="1" customHeight="1"/>
    <row r="45" spans="1:107" ht="23" hidden="1" customHeight="1"/>
    <row r="46" spans="1:107" ht="23" hidden="1" customHeight="1"/>
    <row r="47" spans="1:107" s="1" customFormat="1" ht="23" hidden="1" customHeight="1"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</row>
    <row r="48" spans="1:107" s="1" customFormat="1" ht="23" hidden="1" customHeight="1"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</row>
    <row r="49" spans="47:107" s="1" customFormat="1" ht="23" hidden="1" customHeight="1"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</row>
    <row r="50" spans="47:107" s="1" customFormat="1" ht="23" hidden="1" customHeight="1"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</row>
    <row r="51" spans="47:107" s="1" customFormat="1" ht="23" hidden="1" customHeight="1"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</row>
    <row r="52" spans="47:107" s="1" customFormat="1" ht="23" hidden="1" customHeight="1"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</row>
    <row r="53" spans="47:107" s="1" customFormat="1" ht="23" hidden="1" customHeight="1"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</row>
    <row r="54" spans="47:107" s="1" customFormat="1" ht="23" hidden="1" customHeight="1"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</row>
    <row r="55" spans="47:107" s="1" customFormat="1" ht="23" hidden="1" customHeight="1"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</row>
    <row r="56" spans="47:107" s="1" customFormat="1" ht="23" hidden="1" customHeight="1"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</row>
    <row r="57" spans="47:107" s="1" customFormat="1" ht="23" hidden="1" customHeight="1"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</row>
    <row r="58" spans="47:107" s="1" customFormat="1" ht="23" hidden="1" customHeight="1"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</row>
    <row r="59" spans="47:107" ht="23" hidden="1" customHeight="1"/>
    <row r="60" spans="47:107" ht="23" hidden="1" customHeight="1"/>
    <row r="61" spans="47:107" ht="23" hidden="1" customHeight="1"/>
    <row r="62" spans="47:107" ht="23" hidden="1" customHeight="1"/>
    <row r="63" spans="47:107" ht="23" hidden="1" customHeight="1"/>
    <row r="64" spans="47:107" ht="23" hidden="1" customHeight="1"/>
  </sheetData>
  <sheetProtection formatCells="0" formatColumns="0" formatRows="0" insertColumns="0" insertRows="0" insertHyperlinks="0" deleteColumns="0" deleteRows="0" sort="0" autoFilter="0" pivotTables="0"/>
  <dataConsolidate/>
  <mergeCells count="7">
    <mergeCell ref="A22:A23"/>
    <mergeCell ref="A29:A30"/>
    <mergeCell ref="A1:B1"/>
    <mergeCell ref="A3:A4"/>
    <mergeCell ref="A7:A8"/>
    <mergeCell ref="A11:A12"/>
    <mergeCell ref="A17:A18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37BE6-4A2C-8B48-9C3F-524A87048E33}">
  <sheetPr>
    <tabColor rgb="FF00B050"/>
  </sheetPr>
  <dimension ref="A1:BD132"/>
  <sheetViews>
    <sheetView showGridLines="0" tabSelected="1" zoomScale="70" zoomScaleNormal="70" zoomScalePageLayoutView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21" sqref="F121"/>
    </sheetView>
  </sheetViews>
  <sheetFormatPr baseColWidth="10" defaultColWidth="0" defaultRowHeight="23" zeroHeight="1" outlineLevelCol="1"/>
  <cols>
    <col min="1" max="1" width="3.33203125" style="9" customWidth="1"/>
    <col min="2" max="2" width="92.1640625" style="9" customWidth="1"/>
    <col min="3" max="3" width="9" style="9" customWidth="1"/>
    <col min="4" max="4" width="21.1640625" style="9" customWidth="1" outlineLevel="1"/>
    <col min="5" max="6" width="21.1640625" style="9" customWidth="1"/>
    <col min="7" max="7" width="4.33203125" style="9" customWidth="1"/>
    <col min="8" max="19" width="14.83203125" style="9" customWidth="1" outlineLevel="1"/>
    <col min="20" max="44" width="14.83203125" style="9" customWidth="1"/>
    <col min="45" max="45" width="10.83203125" style="45" customWidth="1"/>
    <col min="46" max="56" width="0" style="45" hidden="1" customWidth="1"/>
    <col min="57" max="16384" width="10.83203125" style="45" hidden="1"/>
  </cols>
  <sheetData>
    <row r="1" spans="1:44" s="3" customFormat="1" ht="46" customHeight="1">
      <c r="A1" s="1"/>
      <c r="B1" s="316" t="s">
        <v>181</v>
      </c>
      <c r="C1" s="328"/>
      <c r="D1" s="205" t="str">
        <f>'CR Khépri Santé'!F1</f>
        <v>31/08/2019 - Budget</v>
      </c>
      <c r="E1" s="205" t="str">
        <f>'CR Khépri Santé'!H1</f>
        <v>31/08/2020 - Budget</v>
      </c>
      <c r="F1" s="205" t="str">
        <f>'CR Khépri Santé'!J1</f>
        <v>31/08/2021 - Budget</v>
      </c>
      <c r="G1" s="2"/>
      <c r="H1" s="173">
        <f>'CR Khépri Santé'!M1</f>
        <v>43344</v>
      </c>
      <c r="I1" s="37">
        <f>'CR Khépri Santé'!O1</f>
        <v>43375</v>
      </c>
      <c r="J1" s="37">
        <f>'CR Khépri Santé'!Q1</f>
        <v>43406</v>
      </c>
      <c r="K1" s="37">
        <f>'CR Khépri Santé'!S1</f>
        <v>43437</v>
      </c>
      <c r="L1" s="37">
        <f>'CR Khépri Santé'!U1</f>
        <v>43468</v>
      </c>
      <c r="M1" s="37">
        <f>'CR Khépri Santé'!W1</f>
        <v>43499</v>
      </c>
      <c r="N1" s="37">
        <f>'CR Khépri Santé'!Y1</f>
        <v>43530</v>
      </c>
      <c r="O1" s="37">
        <f>'CR Khépri Santé'!AA1</f>
        <v>43561</v>
      </c>
      <c r="P1" s="37">
        <f>'CR Khépri Santé'!AC1</f>
        <v>43592</v>
      </c>
      <c r="Q1" s="37">
        <f>'CR Khépri Santé'!AE1</f>
        <v>43623</v>
      </c>
      <c r="R1" s="37">
        <f>'CR Khépri Santé'!AG1</f>
        <v>43654</v>
      </c>
      <c r="S1" s="37">
        <f>'CR Khépri Santé'!AI1</f>
        <v>43685</v>
      </c>
      <c r="T1" s="173">
        <f>'CR Khépri Santé'!AK1</f>
        <v>43716</v>
      </c>
      <c r="U1" s="608">
        <f>T1</f>
        <v>43716</v>
      </c>
      <c r="V1" s="37">
        <f>'CR Khépri Santé'!AM1</f>
        <v>43747</v>
      </c>
      <c r="W1" s="37">
        <f>'CR Khépri Santé'!AO1</f>
        <v>43778</v>
      </c>
      <c r="X1" s="37">
        <f>'CR Khépri Santé'!AQ1</f>
        <v>43809</v>
      </c>
      <c r="Y1" s="37">
        <f>'CR Khépri Santé'!AS1</f>
        <v>43840</v>
      </c>
      <c r="Z1" s="37">
        <f>'CR Khépri Santé'!AU1</f>
        <v>43871</v>
      </c>
      <c r="AA1" s="37">
        <f>'CR Khépri Santé'!AW1</f>
        <v>43902</v>
      </c>
      <c r="AB1" s="37">
        <f>'CR Khépri Santé'!AY1</f>
        <v>43933</v>
      </c>
      <c r="AC1" s="37">
        <f>'CR Khépri Santé'!BA1</f>
        <v>43964</v>
      </c>
      <c r="AD1" s="37">
        <f>'CR Khépri Santé'!BC1</f>
        <v>43995</v>
      </c>
      <c r="AE1" s="37">
        <f>'CR Khépri Santé'!BE1</f>
        <v>44026</v>
      </c>
      <c r="AF1" s="37">
        <f>'CR Khépri Santé'!BG1</f>
        <v>44057</v>
      </c>
      <c r="AG1" s="173">
        <f>'CR Khépri Santé'!BI1</f>
        <v>44088</v>
      </c>
      <c r="AH1" s="37">
        <f>'CR Khépri Santé'!BK1</f>
        <v>44119</v>
      </c>
      <c r="AI1" s="37">
        <f>'CR Khépri Santé'!BM1</f>
        <v>44150</v>
      </c>
      <c r="AJ1" s="37">
        <f>'CR Khépri Santé'!BO1</f>
        <v>44181</v>
      </c>
      <c r="AK1" s="37">
        <f>'CR Khépri Santé'!BQ1</f>
        <v>44212</v>
      </c>
      <c r="AL1" s="37">
        <f>'CR Khépri Santé'!BS1</f>
        <v>44243</v>
      </c>
      <c r="AM1" s="37">
        <f>'CR Khépri Santé'!BU1</f>
        <v>44274</v>
      </c>
      <c r="AN1" s="37">
        <f>'CR Khépri Santé'!BW1</f>
        <v>44305</v>
      </c>
      <c r="AO1" s="37">
        <f>'CR Khépri Santé'!BY1</f>
        <v>44336</v>
      </c>
      <c r="AP1" s="37">
        <f>'CR Khépri Santé'!CA1</f>
        <v>44367</v>
      </c>
      <c r="AQ1" s="37">
        <f>'CR Khépri Santé'!CC1</f>
        <v>44398</v>
      </c>
      <c r="AR1" s="37">
        <f>'CR Khépri Santé'!CE1</f>
        <v>44429</v>
      </c>
    </row>
    <row r="2" spans="1:44" ht="24" thickBot="1"/>
    <row r="3" spans="1:44" s="3" customFormat="1" ht="25" customHeight="1" thickTop="1">
      <c r="A3" s="14" t="s">
        <v>34</v>
      </c>
      <c r="B3" s="175" t="s">
        <v>97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</row>
    <row r="4" spans="1:44" s="67" customFormat="1" ht="23" customHeight="1">
      <c r="A4" s="217"/>
      <c r="B4" s="218"/>
      <c r="C4" s="191"/>
      <c r="D4" s="191"/>
      <c r="E4" s="191"/>
      <c r="F4" s="219"/>
      <c r="G4" s="220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</row>
    <row r="5" spans="1:44" s="3" customFormat="1" ht="23" customHeight="1" thickBot="1">
      <c r="A5" s="1"/>
      <c r="B5" s="11" t="s">
        <v>14</v>
      </c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4" s="3" customFormat="1" ht="23" customHeight="1">
      <c r="A6" s="74"/>
      <c r="B6" s="74" t="s">
        <v>131</v>
      </c>
      <c r="C6" s="113"/>
      <c r="D6" s="197"/>
      <c r="E6" s="197">
        <v>6400</v>
      </c>
      <c r="F6" s="197">
        <v>6400</v>
      </c>
      <c r="G6" s="74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</row>
    <row r="7" spans="1:44" s="3" customFormat="1" ht="23" customHeight="1">
      <c r="A7" s="74"/>
      <c r="B7" s="74" t="s">
        <v>129</v>
      </c>
      <c r="C7" s="113"/>
      <c r="D7" s="197"/>
      <c r="E7" s="197">
        <v>840</v>
      </c>
      <c r="F7" s="197">
        <v>840</v>
      </c>
      <c r="G7" s="74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</row>
    <row r="8" spans="1:44" s="3" customFormat="1" ht="23" customHeight="1">
      <c r="A8" s="74"/>
      <c r="B8" s="74" t="s">
        <v>128</v>
      </c>
      <c r="C8" s="113"/>
      <c r="D8" s="197"/>
      <c r="E8" s="197">
        <v>3700</v>
      </c>
      <c r="F8" s="197">
        <v>3700</v>
      </c>
      <c r="G8" s="74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</row>
    <row r="9" spans="1:44" s="3" customFormat="1" ht="23" customHeight="1">
      <c r="A9" s="74"/>
      <c r="B9" s="74" t="s">
        <v>130</v>
      </c>
      <c r="C9" s="113"/>
      <c r="D9" s="197"/>
      <c r="E9" s="197">
        <v>5500</v>
      </c>
      <c r="F9" s="197">
        <v>5500</v>
      </c>
      <c r="G9" s="74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</row>
    <row r="10" spans="1:44" s="3" customFormat="1" ht="23" customHeight="1">
      <c r="A10" s="74"/>
      <c r="B10" s="74" t="s">
        <v>162</v>
      </c>
      <c r="C10" s="113"/>
      <c r="D10" s="197"/>
      <c r="E10" s="282">
        <v>8</v>
      </c>
      <c r="F10" s="282">
        <v>8</v>
      </c>
      <c r="G10" s="74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</row>
    <row r="11" spans="1:44" s="3" customFormat="1" ht="23" customHeight="1">
      <c r="A11" s="74"/>
      <c r="B11" s="74" t="s">
        <v>163</v>
      </c>
      <c r="C11" s="113"/>
      <c r="D11" s="197"/>
      <c r="E11" s="282">
        <v>10</v>
      </c>
      <c r="F11" s="282">
        <v>10</v>
      </c>
      <c r="G11" s="74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</row>
    <row r="12" spans="1:44" s="3" customFormat="1" ht="23" customHeight="1">
      <c r="A12" s="74"/>
      <c r="B12" s="74" t="s">
        <v>164</v>
      </c>
      <c r="C12" s="113"/>
      <c r="D12" s="197"/>
      <c r="E12" s="282">
        <v>10</v>
      </c>
      <c r="F12" s="282">
        <v>10</v>
      </c>
      <c r="G12" s="74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</row>
    <row r="13" spans="1:44" s="3" customFormat="1" ht="23" customHeight="1">
      <c r="A13" s="74"/>
      <c r="B13" s="74"/>
      <c r="C13" s="115"/>
      <c r="D13" s="12"/>
      <c r="E13" s="12"/>
      <c r="F13" s="12"/>
      <c r="G13" s="74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</row>
    <row r="14" spans="1:44" s="259" customFormat="1" ht="23" customHeight="1">
      <c r="A14" s="258"/>
      <c r="B14" s="335" t="s">
        <v>161</v>
      </c>
      <c r="C14" s="332"/>
      <c r="D14" s="283">
        <f>H14+I14+J14+K14+L14+M14+N14+O14+P14+Q14+R14+S14</f>
        <v>0</v>
      </c>
      <c r="E14" s="283">
        <f>T14+V14+W14+X14+Y14+Z14+AA14+AB14+AC14+AD14+AE14+AF14</f>
        <v>3</v>
      </c>
      <c r="F14" s="283">
        <f>AG14+AH14+AI14+AJ14+AK14+AL14+AM14+AN14+AO14+AP14+AQ14+AR14</f>
        <v>6</v>
      </c>
      <c r="G14" s="258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>
        <v>0</v>
      </c>
      <c r="U14" s="273">
        <v>1</v>
      </c>
      <c r="V14" s="273">
        <v>0</v>
      </c>
      <c r="W14" s="273">
        <v>1</v>
      </c>
      <c r="X14" s="273">
        <v>0</v>
      </c>
      <c r="Y14" s="273">
        <v>0</v>
      </c>
      <c r="Z14" s="273">
        <v>1</v>
      </c>
      <c r="AA14" s="273">
        <v>0</v>
      </c>
      <c r="AB14" s="273">
        <v>0</v>
      </c>
      <c r="AC14" s="273">
        <v>1</v>
      </c>
      <c r="AD14" s="273">
        <v>0</v>
      </c>
      <c r="AE14" s="273">
        <v>0</v>
      </c>
      <c r="AF14" s="273">
        <v>0</v>
      </c>
      <c r="AG14" s="273">
        <v>1</v>
      </c>
      <c r="AH14" s="273">
        <v>0</v>
      </c>
      <c r="AI14" s="273">
        <v>0</v>
      </c>
      <c r="AJ14" s="273">
        <v>1</v>
      </c>
      <c r="AK14" s="273">
        <v>0</v>
      </c>
      <c r="AL14" s="273">
        <v>1</v>
      </c>
      <c r="AM14" s="273">
        <v>0</v>
      </c>
      <c r="AN14" s="273">
        <v>1</v>
      </c>
      <c r="AO14" s="273">
        <v>1</v>
      </c>
      <c r="AP14" s="273">
        <v>1</v>
      </c>
      <c r="AQ14" s="273">
        <v>0</v>
      </c>
      <c r="AR14" s="369">
        <v>0</v>
      </c>
    </row>
    <row r="15" spans="1:44" s="259" customFormat="1" ht="23" customHeight="1">
      <c r="A15" s="258"/>
      <c r="B15" s="336" t="s">
        <v>160</v>
      </c>
      <c r="C15" s="333"/>
      <c r="D15" s="284">
        <f>H15+I15+J15+K15+L15+M15+N15+O15+P15+Q15+R15+S15</f>
        <v>0</v>
      </c>
      <c r="E15" s="284">
        <f>T15+V15+W15+X15+Y15+Z15+AA15+AB15+AC15+AD15+AE15+AF15</f>
        <v>8</v>
      </c>
      <c r="F15" s="284">
        <f>AG15+AH15+AI15+AJ15+AK15+AL15+AM15+AN15+AO15+AP15+AQ15+AR15</f>
        <v>9</v>
      </c>
      <c r="G15" s="25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>
        <v>1</v>
      </c>
      <c r="U15" s="268"/>
      <c r="V15" s="268">
        <v>1</v>
      </c>
      <c r="W15" s="268">
        <v>1</v>
      </c>
      <c r="X15" s="268">
        <v>1</v>
      </c>
      <c r="Y15" s="268">
        <v>1</v>
      </c>
      <c r="Z15" s="268">
        <v>1</v>
      </c>
      <c r="AA15" s="268">
        <v>0</v>
      </c>
      <c r="AB15" s="268">
        <v>1</v>
      </c>
      <c r="AC15" s="268">
        <v>1</v>
      </c>
      <c r="AD15" s="268">
        <v>0</v>
      </c>
      <c r="AE15" s="268">
        <v>0</v>
      </c>
      <c r="AF15" s="268">
        <v>0</v>
      </c>
      <c r="AG15" s="268">
        <v>1</v>
      </c>
      <c r="AH15" s="268">
        <v>1</v>
      </c>
      <c r="AI15" s="268">
        <v>1</v>
      </c>
      <c r="AJ15" s="268">
        <v>1</v>
      </c>
      <c r="AK15" s="268">
        <v>1</v>
      </c>
      <c r="AL15" s="268">
        <v>1</v>
      </c>
      <c r="AM15" s="268">
        <v>1</v>
      </c>
      <c r="AN15" s="268">
        <v>1</v>
      </c>
      <c r="AO15" s="268">
        <v>1</v>
      </c>
      <c r="AP15" s="268">
        <v>0</v>
      </c>
      <c r="AQ15" s="268">
        <v>0</v>
      </c>
      <c r="AR15" s="370">
        <v>0</v>
      </c>
    </row>
    <row r="16" spans="1:44" s="259" customFormat="1" ht="23" customHeight="1">
      <c r="A16" s="258"/>
      <c r="B16" s="336" t="s">
        <v>158</v>
      </c>
      <c r="C16" s="333"/>
      <c r="D16" s="284">
        <f>H16+I16+J16+K16+L16+M16+N16+O16+P16+Q16+R16+S16</f>
        <v>0</v>
      </c>
      <c r="E16" s="284">
        <f>T16+V16+W16+X16+Y16+Z16+AA16+AB16+AC16+AD16+AE16+AF16</f>
        <v>2</v>
      </c>
      <c r="F16" s="284">
        <f>AG16+AH16+AI16+AJ16+AK16+AL16+AM16+AN16+AO16+AP16+AQ16+AR16</f>
        <v>3</v>
      </c>
      <c r="G16" s="25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>
        <v>0</v>
      </c>
      <c r="U16" s="268"/>
      <c r="V16" s="268">
        <v>0</v>
      </c>
      <c r="W16" s="268">
        <v>0</v>
      </c>
      <c r="X16" s="268">
        <v>0</v>
      </c>
      <c r="Y16" s="268">
        <v>1</v>
      </c>
      <c r="Z16" s="268">
        <v>0</v>
      </c>
      <c r="AA16" s="268">
        <v>0</v>
      </c>
      <c r="AB16" s="268">
        <v>1</v>
      </c>
      <c r="AC16" s="268">
        <v>0</v>
      </c>
      <c r="AD16" s="268">
        <v>0</v>
      </c>
      <c r="AE16" s="268">
        <v>0</v>
      </c>
      <c r="AF16" s="268">
        <v>0</v>
      </c>
      <c r="AG16" s="268">
        <v>0</v>
      </c>
      <c r="AH16" s="268">
        <v>1</v>
      </c>
      <c r="AI16" s="268">
        <v>0</v>
      </c>
      <c r="AJ16" s="268">
        <v>0</v>
      </c>
      <c r="AK16" s="268">
        <v>1</v>
      </c>
      <c r="AL16" s="268">
        <v>0</v>
      </c>
      <c r="AM16" s="268">
        <v>0</v>
      </c>
      <c r="AN16" s="268">
        <v>1</v>
      </c>
      <c r="AO16" s="268">
        <v>0</v>
      </c>
      <c r="AP16" s="268">
        <v>0</v>
      </c>
      <c r="AQ16" s="268">
        <v>0</v>
      </c>
      <c r="AR16" s="370">
        <v>0</v>
      </c>
    </row>
    <row r="17" spans="1:44" s="259" customFormat="1" ht="23" customHeight="1">
      <c r="A17" s="258"/>
      <c r="B17" s="336" t="s">
        <v>159</v>
      </c>
      <c r="C17" s="333"/>
      <c r="D17" s="285">
        <f>H17+I17+J17+K17+L17+M17+N17+O17+P17+Q17+R17+S17</f>
        <v>0</v>
      </c>
      <c r="E17" s="285">
        <f>T17+V17+W17+X17+Y17+Z17+AA17+AB17+AC17+AD17+AE17+AF17</f>
        <v>4</v>
      </c>
      <c r="F17" s="285">
        <f>AG17+AH17+AI17+AJ17+AK17+AL17+AM17+AN17+AO17+AP17+AQ17+AR17</f>
        <v>5</v>
      </c>
      <c r="G17" s="258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>
        <v>1</v>
      </c>
      <c r="U17" s="274"/>
      <c r="V17" s="274">
        <v>0</v>
      </c>
      <c r="W17" s="274">
        <v>1</v>
      </c>
      <c r="X17" s="274">
        <v>0</v>
      </c>
      <c r="Y17" s="274">
        <v>1</v>
      </c>
      <c r="Z17" s="274">
        <v>0</v>
      </c>
      <c r="AA17" s="274">
        <v>0</v>
      </c>
      <c r="AB17" s="274">
        <v>0</v>
      </c>
      <c r="AC17" s="274">
        <v>1</v>
      </c>
      <c r="AD17" s="274">
        <v>0</v>
      </c>
      <c r="AE17" s="274">
        <v>0</v>
      </c>
      <c r="AF17" s="274">
        <v>0</v>
      </c>
      <c r="AG17" s="274">
        <v>1</v>
      </c>
      <c r="AH17" s="274">
        <v>0</v>
      </c>
      <c r="AI17" s="274">
        <v>1</v>
      </c>
      <c r="AJ17" s="274">
        <v>0</v>
      </c>
      <c r="AK17" s="274">
        <v>1</v>
      </c>
      <c r="AL17" s="274">
        <v>0</v>
      </c>
      <c r="AM17" s="274">
        <v>1</v>
      </c>
      <c r="AN17" s="274">
        <v>0</v>
      </c>
      <c r="AO17" s="274">
        <v>0</v>
      </c>
      <c r="AP17" s="274">
        <v>1</v>
      </c>
      <c r="AQ17" s="274">
        <v>0</v>
      </c>
      <c r="AR17" s="371">
        <v>0</v>
      </c>
    </row>
    <row r="18" spans="1:44" s="232" customFormat="1" ht="23" customHeight="1">
      <c r="A18" s="226"/>
      <c r="B18" s="339" t="s">
        <v>137</v>
      </c>
      <c r="C18" s="334"/>
      <c r="D18" s="287"/>
      <c r="E18" s="287">
        <f>SUM(E14:E17)</f>
        <v>17</v>
      </c>
      <c r="F18" s="287">
        <f t="shared" ref="F18" si="0">SUM(F14:F17)</f>
        <v>23</v>
      </c>
      <c r="G18" s="226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>
        <f t="shared" ref="T18" si="1">SUM(T14:T17)</f>
        <v>2</v>
      </c>
      <c r="U18" s="287"/>
      <c r="V18" s="287">
        <f t="shared" ref="V18" si="2">SUM(V14:V17)</f>
        <v>1</v>
      </c>
      <c r="W18" s="287">
        <f t="shared" ref="W18" si="3">SUM(W14:W17)</f>
        <v>3</v>
      </c>
      <c r="X18" s="287">
        <f t="shared" ref="X18" si="4">SUM(X14:X17)</f>
        <v>1</v>
      </c>
      <c r="Y18" s="287">
        <f t="shared" ref="Y18" si="5">SUM(Y14:Y17)</f>
        <v>3</v>
      </c>
      <c r="Z18" s="287">
        <f t="shared" ref="Z18" si="6">SUM(Z14:Z17)</f>
        <v>2</v>
      </c>
      <c r="AA18" s="287">
        <f t="shared" ref="AA18" si="7">SUM(AA14:AA17)</f>
        <v>0</v>
      </c>
      <c r="AB18" s="287">
        <f t="shared" ref="AB18" si="8">SUM(AB14:AB17)</f>
        <v>2</v>
      </c>
      <c r="AC18" s="287">
        <f t="shared" ref="AC18" si="9">SUM(AC14:AC17)</f>
        <v>3</v>
      </c>
      <c r="AD18" s="287">
        <f t="shared" ref="AD18" si="10">SUM(AD14:AD17)</f>
        <v>0</v>
      </c>
      <c r="AE18" s="287">
        <f t="shared" ref="AE18" si="11">SUM(AE14:AE17)</f>
        <v>0</v>
      </c>
      <c r="AF18" s="287">
        <f t="shared" ref="AF18" si="12">SUM(AF14:AF17)</f>
        <v>0</v>
      </c>
      <c r="AG18" s="287">
        <f t="shared" ref="AG18" si="13">SUM(AG14:AG17)</f>
        <v>3</v>
      </c>
      <c r="AH18" s="287">
        <f t="shared" ref="AH18" si="14">SUM(AH14:AH17)</f>
        <v>2</v>
      </c>
      <c r="AI18" s="287">
        <f t="shared" ref="AI18" si="15">SUM(AI14:AI17)</f>
        <v>2</v>
      </c>
      <c r="AJ18" s="287">
        <f t="shared" ref="AJ18" si="16">SUM(AJ14:AJ17)</f>
        <v>2</v>
      </c>
      <c r="AK18" s="287">
        <f t="shared" ref="AK18" si="17">SUM(AK14:AK17)</f>
        <v>3</v>
      </c>
      <c r="AL18" s="287">
        <f t="shared" ref="AL18" si="18">SUM(AL14:AL17)</f>
        <v>2</v>
      </c>
      <c r="AM18" s="287">
        <f t="shared" ref="AM18" si="19">SUM(AM14:AM17)</f>
        <v>2</v>
      </c>
      <c r="AN18" s="287">
        <f t="shared" ref="AN18" si="20">SUM(AN14:AN17)</f>
        <v>3</v>
      </c>
      <c r="AO18" s="287">
        <f t="shared" ref="AO18" si="21">SUM(AO14:AO17)</f>
        <v>2</v>
      </c>
      <c r="AP18" s="287">
        <f t="shared" ref="AP18" si="22">SUM(AP14:AP17)</f>
        <v>2</v>
      </c>
      <c r="AQ18" s="297">
        <f t="shared" ref="AQ18" si="23">SUM(AQ14:AQ17)</f>
        <v>0</v>
      </c>
      <c r="AR18" s="287">
        <f t="shared" ref="AR18" si="24">SUM(AR14:AR17)</f>
        <v>0</v>
      </c>
    </row>
    <row r="19" spans="1:44" s="259" customFormat="1" ht="23" customHeight="1">
      <c r="A19" s="258"/>
      <c r="B19" s="336" t="s">
        <v>154</v>
      </c>
      <c r="C19" s="337"/>
      <c r="D19" s="283"/>
      <c r="E19" s="283">
        <f>E14</f>
        <v>3</v>
      </c>
      <c r="F19" s="283">
        <f t="shared" ref="F19" si="25">F14</f>
        <v>6</v>
      </c>
      <c r="G19" s="258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>
        <f t="shared" ref="T19:AR19" si="26">T14</f>
        <v>0</v>
      </c>
      <c r="U19" s="273">
        <v>1</v>
      </c>
      <c r="V19" s="273">
        <f t="shared" si="26"/>
        <v>0</v>
      </c>
      <c r="W19" s="273">
        <f t="shared" si="26"/>
        <v>1</v>
      </c>
      <c r="X19" s="273">
        <f t="shared" si="26"/>
        <v>0</v>
      </c>
      <c r="Y19" s="273">
        <f t="shared" si="26"/>
        <v>0</v>
      </c>
      <c r="Z19" s="273">
        <f t="shared" si="26"/>
        <v>1</v>
      </c>
      <c r="AA19" s="273">
        <f t="shared" si="26"/>
        <v>0</v>
      </c>
      <c r="AB19" s="273">
        <f t="shared" si="26"/>
        <v>0</v>
      </c>
      <c r="AC19" s="273">
        <f t="shared" si="26"/>
        <v>1</v>
      </c>
      <c r="AD19" s="273">
        <f t="shared" si="26"/>
        <v>0</v>
      </c>
      <c r="AE19" s="273">
        <f t="shared" si="26"/>
        <v>0</v>
      </c>
      <c r="AF19" s="273">
        <f t="shared" si="26"/>
        <v>0</v>
      </c>
      <c r="AG19" s="273">
        <f t="shared" si="26"/>
        <v>1</v>
      </c>
      <c r="AH19" s="273">
        <f t="shared" si="26"/>
        <v>0</v>
      </c>
      <c r="AI19" s="273">
        <f t="shared" si="26"/>
        <v>0</v>
      </c>
      <c r="AJ19" s="273">
        <f t="shared" si="26"/>
        <v>1</v>
      </c>
      <c r="AK19" s="273">
        <f t="shared" si="26"/>
        <v>0</v>
      </c>
      <c r="AL19" s="273">
        <f t="shared" si="26"/>
        <v>1</v>
      </c>
      <c r="AM19" s="273">
        <f t="shared" si="26"/>
        <v>0</v>
      </c>
      <c r="AN19" s="273">
        <f t="shared" si="26"/>
        <v>1</v>
      </c>
      <c r="AO19" s="273">
        <f t="shared" si="26"/>
        <v>1</v>
      </c>
      <c r="AP19" s="273">
        <f t="shared" si="26"/>
        <v>1</v>
      </c>
      <c r="AQ19" s="273">
        <f t="shared" si="26"/>
        <v>0</v>
      </c>
      <c r="AR19" s="369">
        <f t="shared" si="26"/>
        <v>0</v>
      </c>
    </row>
    <row r="20" spans="1:44" s="259" customFormat="1" ht="23" customHeight="1">
      <c r="A20" s="258"/>
      <c r="B20" s="336" t="s">
        <v>155</v>
      </c>
      <c r="C20" s="337"/>
      <c r="D20" s="284"/>
      <c r="E20" s="284">
        <f>T20+V20+W20+X20+Y20+Z20+AA20+AB20+AC20+AD20+AE20+AF20</f>
        <v>64</v>
      </c>
      <c r="F20" s="284">
        <f>AG20+AH20+AI20+AJ20+AK20+AL20+AM20+AN20+AO20+AP20+AQ20+AR20</f>
        <v>72</v>
      </c>
      <c r="G20" s="25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>
        <f>$E10*T15</f>
        <v>8</v>
      </c>
      <c r="U20" s="268"/>
      <c r="V20" s="268">
        <f>$E10*V15</f>
        <v>8</v>
      </c>
      <c r="W20" s="268">
        <f>$E10*W15</f>
        <v>8</v>
      </c>
      <c r="X20" s="268">
        <f>$E10*X15</f>
        <v>8</v>
      </c>
      <c r="Y20" s="268">
        <f>$E10*Y15</f>
        <v>8</v>
      </c>
      <c r="Z20" s="268">
        <f>$E10*Z15</f>
        <v>8</v>
      </c>
      <c r="AA20" s="268">
        <f>$E10*AA15</f>
        <v>0</v>
      </c>
      <c r="AB20" s="268">
        <f>$E10*AB15</f>
        <v>8</v>
      </c>
      <c r="AC20" s="268">
        <f>$E10*AC15</f>
        <v>8</v>
      </c>
      <c r="AD20" s="268">
        <f>$E10*AD15</f>
        <v>0</v>
      </c>
      <c r="AE20" s="268">
        <f>$E10*AE15</f>
        <v>0</v>
      </c>
      <c r="AF20" s="268">
        <f>$E10*AF15</f>
        <v>0</v>
      </c>
      <c r="AG20" s="268">
        <f>$F10*AG15</f>
        <v>8</v>
      </c>
      <c r="AH20" s="268">
        <f>$F10*AH15</f>
        <v>8</v>
      </c>
      <c r="AI20" s="268">
        <f>$F10*AI15</f>
        <v>8</v>
      </c>
      <c r="AJ20" s="268">
        <f>$F10*AJ15</f>
        <v>8</v>
      </c>
      <c r="AK20" s="268">
        <f>$F10*AK15</f>
        <v>8</v>
      </c>
      <c r="AL20" s="268">
        <f>$F10*AL15</f>
        <v>8</v>
      </c>
      <c r="AM20" s="268">
        <f>$F10*AM15</f>
        <v>8</v>
      </c>
      <c r="AN20" s="268">
        <f>$F10*AN15</f>
        <v>8</v>
      </c>
      <c r="AO20" s="268">
        <f>$F10*AO15</f>
        <v>8</v>
      </c>
      <c r="AP20" s="268">
        <f>$F10*AP15</f>
        <v>0</v>
      </c>
      <c r="AQ20" s="268">
        <f>$F10*AQ15</f>
        <v>0</v>
      </c>
      <c r="AR20" s="370">
        <f>$F10*AR15</f>
        <v>0</v>
      </c>
    </row>
    <row r="21" spans="1:44" s="259" customFormat="1" ht="23" customHeight="1">
      <c r="A21" s="258"/>
      <c r="B21" s="336" t="s">
        <v>156</v>
      </c>
      <c r="C21" s="337"/>
      <c r="D21" s="284"/>
      <c r="E21" s="284">
        <f>T21+V21+W21+X21+Y21+Z21+AA21+AB21+AC21+AD21+AE21+AF21</f>
        <v>20</v>
      </c>
      <c r="F21" s="284">
        <f>AG21+AH21+AI21+AJ21+AK21+AL21+AM21+AN21+AO21+AP21+AQ21+AR21</f>
        <v>30</v>
      </c>
      <c r="G21" s="25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>
        <f>$E11*T16</f>
        <v>0</v>
      </c>
      <c r="U21" s="268"/>
      <c r="V21" s="268">
        <f>$E11*V16</f>
        <v>0</v>
      </c>
      <c r="W21" s="268">
        <f>$E11*W16</f>
        <v>0</v>
      </c>
      <c r="X21" s="268">
        <f>$E11*X16</f>
        <v>0</v>
      </c>
      <c r="Y21" s="268">
        <f>$E11*Y16</f>
        <v>10</v>
      </c>
      <c r="Z21" s="268">
        <f>$E11*Z16</f>
        <v>0</v>
      </c>
      <c r="AA21" s="268">
        <f>$E11*AA16</f>
        <v>0</v>
      </c>
      <c r="AB21" s="268">
        <f>$E11*AB16</f>
        <v>10</v>
      </c>
      <c r="AC21" s="268">
        <f>$E11*AC16</f>
        <v>0</v>
      </c>
      <c r="AD21" s="268">
        <f>$E11*AD16</f>
        <v>0</v>
      </c>
      <c r="AE21" s="268">
        <f>$E11*AE16</f>
        <v>0</v>
      </c>
      <c r="AF21" s="268">
        <f>$E11*AF16</f>
        <v>0</v>
      </c>
      <c r="AG21" s="268">
        <f>$F11*AG16</f>
        <v>0</v>
      </c>
      <c r="AH21" s="268">
        <f>$F11*AH16</f>
        <v>10</v>
      </c>
      <c r="AI21" s="268">
        <f>$F11*AI16</f>
        <v>0</v>
      </c>
      <c r="AJ21" s="268">
        <f>$F11*AJ16</f>
        <v>0</v>
      </c>
      <c r="AK21" s="268">
        <f>$F11*AK16</f>
        <v>10</v>
      </c>
      <c r="AL21" s="268">
        <f>$F11*AL16</f>
        <v>0</v>
      </c>
      <c r="AM21" s="268">
        <f>$F11*AM16</f>
        <v>0</v>
      </c>
      <c r="AN21" s="268">
        <f>$F11*AN16</f>
        <v>10</v>
      </c>
      <c r="AO21" s="268">
        <f>$F11*AO16</f>
        <v>0</v>
      </c>
      <c r="AP21" s="268">
        <f>$F11*AP16</f>
        <v>0</v>
      </c>
      <c r="AQ21" s="268">
        <f>$F11*AQ16</f>
        <v>0</v>
      </c>
      <c r="AR21" s="370">
        <f>$F11*AR16</f>
        <v>0</v>
      </c>
    </row>
    <row r="22" spans="1:44" s="259" customFormat="1" ht="23" customHeight="1">
      <c r="A22" s="258"/>
      <c r="B22" s="336" t="s">
        <v>157</v>
      </c>
      <c r="C22" s="337"/>
      <c r="D22" s="284"/>
      <c r="E22" s="284">
        <f>T22+V22+W22+X22+Y22+Z22+AA22+AB22+AC22+AD22+AE22+AF22</f>
        <v>40</v>
      </c>
      <c r="F22" s="284">
        <f>AG22+AH22+AI22+AJ22+AK22+AL22+AM22+AN22+AO22+AP22+AQ22+AR22</f>
        <v>50</v>
      </c>
      <c r="G22" s="258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>
        <f>$E12*T17</f>
        <v>10</v>
      </c>
      <c r="U22" s="274"/>
      <c r="V22" s="274">
        <f>$E12*V17</f>
        <v>0</v>
      </c>
      <c r="W22" s="274">
        <f>$E12*W17</f>
        <v>10</v>
      </c>
      <c r="X22" s="274">
        <f>$E12*X17</f>
        <v>0</v>
      </c>
      <c r="Y22" s="274">
        <f>$E12*Y17</f>
        <v>10</v>
      </c>
      <c r="Z22" s="274">
        <f>$E12*Z17</f>
        <v>0</v>
      </c>
      <c r="AA22" s="274">
        <f>$E12*AA17</f>
        <v>0</v>
      </c>
      <c r="AB22" s="274">
        <f>$E12*AB17</f>
        <v>0</v>
      </c>
      <c r="AC22" s="274">
        <f>$E12*AC17</f>
        <v>10</v>
      </c>
      <c r="AD22" s="274">
        <f>$E12*AD17</f>
        <v>0</v>
      </c>
      <c r="AE22" s="274">
        <f>$E12*AE17</f>
        <v>0</v>
      </c>
      <c r="AF22" s="274">
        <f>$E12*AF17</f>
        <v>0</v>
      </c>
      <c r="AG22" s="274">
        <f>$F12*AG17</f>
        <v>10</v>
      </c>
      <c r="AH22" s="274">
        <f>$F12*AH17</f>
        <v>0</v>
      </c>
      <c r="AI22" s="274">
        <f>$F12*AI17</f>
        <v>10</v>
      </c>
      <c r="AJ22" s="274">
        <f>$F12*AJ17</f>
        <v>0</v>
      </c>
      <c r="AK22" s="274">
        <f>$F12*AK17</f>
        <v>10</v>
      </c>
      <c r="AL22" s="274">
        <f>$F12*AL17</f>
        <v>0</v>
      </c>
      <c r="AM22" s="274">
        <f>$F12*AM17</f>
        <v>10</v>
      </c>
      <c r="AN22" s="274">
        <f>$F12*AN17</f>
        <v>0</v>
      </c>
      <c r="AO22" s="274">
        <f>$F12*AO17</f>
        <v>0</v>
      </c>
      <c r="AP22" s="274">
        <f>$F12*AP17</f>
        <v>10</v>
      </c>
      <c r="AQ22" s="274">
        <f>$F12*AQ17</f>
        <v>0</v>
      </c>
      <c r="AR22" s="371">
        <f>$F12*AR17</f>
        <v>0</v>
      </c>
    </row>
    <row r="23" spans="1:44" s="232" customFormat="1" ht="23" customHeight="1">
      <c r="A23" s="226"/>
      <c r="B23" s="339" t="s">
        <v>153</v>
      </c>
      <c r="C23" s="334"/>
      <c r="D23" s="287"/>
      <c r="E23" s="287">
        <f t="shared" ref="E23:F23" si="27">SUM(E19:E22)</f>
        <v>127</v>
      </c>
      <c r="F23" s="287">
        <f t="shared" si="27"/>
        <v>158</v>
      </c>
      <c r="G23" s="226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>
        <f>SUM(T19:T22)</f>
        <v>18</v>
      </c>
      <c r="U23" s="287"/>
      <c r="V23" s="287">
        <f t="shared" ref="V23:AR23" si="28">SUM(V19:V22)</f>
        <v>8</v>
      </c>
      <c r="W23" s="287">
        <f t="shared" si="28"/>
        <v>19</v>
      </c>
      <c r="X23" s="287">
        <f t="shared" si="28"/>
        <v>8</v>
      </c>
      <c r="Y23" s="287">
        <f t="shared" si="28"/>
        <v>28</v>
      </c>
      <c r="Z23" s="287">
        <f t="shared" si="28"/>
        <v>9</v>
      </c>
      <c r="AA23" s="287">
        <f t="shared" si="28"/>
        <v>0</v>
      </c>
      <c r="AB23" s="287">
        <f t="shared" si="28"/>
        <v>18</v>
      </c>
      <c r="AC23" s="287">
        <f t="shared" si="28"/>
        <v>19</v>
      </c>
      <c r="AD23" s="287">
        <f t="shared" si="28"/>
        <v>0</v>
      </c>
      <c r="AE23" s="287">
        <f t="shared" si="28"/>
        <v>0</v>
      </c>
      <c r="AF23" s="287">
        <f t="shared" si="28"/>
        <v>0</v>
      </c>
      <c r="AG23" s="287">
        <f t="shared" si="28"/>
        <v>19</v>
      </c>
      <c r="AH23" s="287">
        <f t="shared" si="28"/>
        <v>18</v>
      </c>
      <c r="AI23" s="287">
        <f t="shared" si="28"/>
        <v>18</v>
      </c>
      <c r="AJ23" s="287">
        <f t="shared" si="28"/>
        <v>9</v>
      </c>
      <c r="AK23" s="287">
        <f t="shared" si="28"/>
        <v>28</v>
      </c>
      <c r="AL23" s="287">
        <f t="shared" si="28"/>
        <v>9</v>
      </c>
      <c r="AM23" s="287">
        <f t="shared" si="28"/>
        <v>18</v>
      </c>
      <c r="AN23" s="287">
        <f t="shared" si="28"/>
        <v>19</v>
      </c>
      <c r="AO23" s="287">
        <f t="shared" si="28"/>
        <v>9</v>
      </c>
      <c r="AP23" s="287">
        <f t="shared" si="28"/>
        <v>11</v>
      </c>
      <c r="AQ23" s="297">
        <f t="shared" si="28"/>
        <v>0</v>
      </c>
      <c r="AR23" s="287">
        <f t="shared" si="28"/>
        <v>0</v>
      </c>
    </row>
    <row r="24" spans="1:44" s="289" customFormat="1" ht="23" customHeight="1">
      <c r="A24" s="288"/>
      <c r="B24" s="338" t="s">
        <v>149</v>
      </c>
      <c r="C24" s="333"/>
      <c r="D24" s="267"/>
      <c r="E24" s="283">
        <f>E19</f>
        <v>3</v>
      </c>
      <c r="F24" s="283">
        <f t="shared" ref="F24" si="29">F19</f>
        <v>6</v>
      </c>
      <c r="G24" s="288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>
        <f>T14*1</f>
        <v>0</v>
      </c>
      <c r="U24" s="271"/>
      <c r="V24" s="271">
        <f t="shared" ref="V24:AR24" si="30">V14*1</f>
        <v>0</v>
      </c>
      <c r="W24" s="271">
        <f t="shared" si="30"/>
        <v>1</v>
      </c>
      <c r="X24" s="271">
        <f t="shared" si="30"/>
        <v>0</v>
      </c>
      <c r="Y24" s="271">
        <f t="shared" si="30"/>
        <v>0</v>
      </c>
      <c r="Z24" s="271">
        <f t="shared" si="30"/>
        <v>1</v>
      </c>
      <c r="AA24" s="271">
        <f t="shared" si="30"/>
        <v>0</v>
      </c>
      <c r="AB24" s="271">
        <f t="shared" si="30"/>
        <v>0</v>
      </c>
      <c r="AC24" s="271">
        <f t="shared" si="30"/>
        <v>1</v>
      </c>
      <c r="AD24" s="271">
        <f t="shared" si="30"/>
        <v>0</v>
      </c>
      <c r="AE24" s="271">
        <f t="shared" si="30"/>
        <v>0</v>
      </c>
      <c r="AF24" s="271">
        <f t="shared" si="30"/>
        <v>0</v>
      </c>
      <c r="AG24" s="271">
        <f t="shared" si="30"/>
        <v>1</v>
      </c>
      <c r="AH24" s="271">
        <f t="shared" si="30"/>
        <v>0</v>
      </c>
      <c r="AI24" s="271">
        <f t="shared" si="30"/>
        <v>0</v>
      </c>
      <c r="AJ24" s="271">
        <f t="shared" si="30"/>
        <v>1</v>
      </c>
      <c r="AK24" s="271">
        <f t="shared" si="30"/>
        <v>0</v>
      </c>
      <c r="AL24" s="271">
        <f t="shared" si="30"/>
        <v>1</v>
      </c>
      <c r="AM24" s="271">
        <f t="shared" si="30"/>
        <v>0</v>
      </c>
      <c r="AN24" s="271">
        <f t="shared" si="30"/>
        <v>1</v>
      </c>
      <c r="AO24" s="271">
        <f t="shared" si="30"/>
        <v>1</v>
      </c>
      <c r="AP24" s="271">
        <f t="shared" si="30"/>
        <v>1</v>
      </c>
      <c r="AQ24" s="271">
        <f t="shared" si="30"/>
        <v>0</v>
      </c>
      <c r="AR24" s="283">
        <f t="shared" si="30"/>
        <v>0</v>
      </c>
    </row>
    <row r="25" spans="1:44" s="289" customFormat="1" ht="23" customHeight="1">
      <c r="A25" s="288"/>
      <c r="B25" s="338" t="s">
        <v>150</v>
      </c>
      <c r="C25" s="333"/>
      <c r="D25" s="267"/>
      <c r="E25" s="284">
        <f>T25+V25+W25+X25+Y25+Z25+AA25+AB25+AC25+AD25+AE25+AF25</f>
        <v>16</v>
      </c>
      <c r="F25" s="284">
        <f>AG25+AH25+AI25+AJ25+AK25+AL25+AM25+AN25+AO25+AP25+AQ25+AR25</f>
        <v>18</v>
      </c>
      <c r="G25" s="288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>
        <f>T15*2</f>
        <v>2</v>
      </c>
      <c r="U25" s="267"/>
      <c r="V25" s="267">
        <f t="shared" ref="V25:AR25" si="31">V15*2</f>
        <v>2</v>
      </c>
      <c r="W25" s="267">
        <f t="shared" si="31"/>
        <v>2</v>
      </c>
      <c r="X25" s="267">
        <f t="shared" si="31"/>
        <v>2</v>
      </c>
      <c r="Y25" s="267">
        <f t="shared" si="31"/>
        <v>2</v>
      </c>
      <c r="Z25" s="267">
        <f t="shared" si="31"/>
        <v>2</v>
      </c>
      <c r="AA25" s="267">
        <f t="shared" si="31"/>
        <v>0</v>
      </c>
      <c r="AB25" s="267">
        <f t="shared" si="31"/>
        <v>2</v>
      </c>
      <c r="AC25" s="267">
        <f t="shared" si="31"/>
        <v>2</v>
      </c>
      <c r="AD25" s="267">
        <f t="shared" si="31"/>
        <v>0</v>
      </c>
      <c r="AE25" s="267">
        <f t="shared" si="31"/>
        <v>0</v>
      </c>
      <c r="AF25" s="267">
        <f t="shared" si="31"/>
        <v>0</v>
      </c>
      <c r="AG25" s="267">
        <f t="shared" si="31"/>
        <v>2</v>
      </c>
      <c r="AH25" s="267">
        <f t="shared" si="31"/>
        <v>2</v>
      </c>
      <c r="AI25" s="267">
        <f t="shared" si="31"/>
        <v>2</v>
      </c>
      <c r="AJ25" s="267">
        <f t="shared" si="31"/>
        <v>2</v>
      </c>
      <c r="AK25" s="267">
        <f t="shared" si="31"/>
        <v>2</v>
      </c>
      <c r="AL25" s="267">
        <f t="shared" si="31"/>
        <v>2</v>
      </c>
      <c r="AM25" s="267">
        <f t="shared" si="31"/>
        <v>2</v>
      </c>
      <c r="AN25" s="267">
        <f t="shared" si="31"/>
        <v>2</v>
      </c>
      <c r="AO25" s="267">
        <f t="shared" si="31"/>
        <v>2</v>
      </c>
      <c r="AP25" s="267">
        <f t="shared" si="31"/>
        <v>0</v>
      </c>
      <c r="AQ25" s="267">
        <f t="shared" si="31"/>
        <v>0</v>
      </c>
      <c r="AR25" s="284">
        <f t="shared" si="31"/>
        <v>0</v>
      </c>
    </row>
    <row r="26" spans="1:44" s="289" customFormat="1" ht="23" customHeight="1">
      <c r="A26" s="288"/>
      <c r="B26" s="338" t="s">
        <v>151</v>
      </c>
      <c r="C26" s="333"/>
      <c r="D26" s="267"/>
      <c r="E26" s="284">
        <f>T26+V26+W26+X26+Y26+Z26+AA26+AB26+AC26+AD26+AE26+AF26</f>
        <v>4</v>
      </c>
      <c r="F26" s="284">
        <f>AG26+AH26+AI26+AJ26+AK26+AL26+AM26+AN26+AO26+AP26+AQ26+AR26</f>
        <v>6</v>
      </c>
      <c r="G26" s="288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>
        <f>T16*2</f>
        <v>0</v>
      </c>
      <c r="U26" s="267"/>
      <c r="V26" s="267">
        <f t="shared" ref="V26:AR26" si="32">V16*2</f>
        <v>0</v>
      </c>
      <c r="W26" s="267">
        <f t="shared" si="32"/>
        <v>0</v>
      </c>
      <c r="X26" s="267">
        <f t="shared" si="32"/>
        <v>0</v>
      </c>
      <c r="Y26" s="267">
        <f t="shared" si="32"/>
        <v>2</v>
      </c>
      <c r="Z26" s="267">
        <f t="shared" si="32"/>
        <v>0</v>
      </c>
      <c r="AA26" s="267">
        <f t="shared" si="32"/>
        <v>0</v>
      </c>
      <c r="AB26" s="267">
        <f t="shared" si="32"/>
        <v>2</v>
      </c>
      <c r="AC26" s="267">
        <f t="shared" si="32"/>
        <v>0</v>
      </c>
      <c r="AD26" s="267">
        <f t="shared" si="32"/>
        <v>0</v>
      </c>
      <c r="AE26" s="267">
        <f t="shared" si="32"/>
        <v>0</v>
      </c>
      <c r="AF26" s="267">
        <f t="shared" si="32"/>
        <v>0</v>
      </c>
      <c r="AG26" s="267">
        <f t="shared" si="32"/>
        <v>0</v>
      </c>
      <c r="AH26" s="267">
        <f t="shared" si="32"/>
        <v>2</v>
      </c>
      <c r="AI26" s="267">
        <f t="shared" si="32"/>
        <v>0</v>
      </c>
      <c r="AJ26" s="267">
        <f t="shared" si="32"/>
        <v>0</v>
      </c>
      <c r="AK26" s="267">
        <f t="shared" si="32"/>
        <v>2</v>
      </c>
      <c r="AL26" s="267">
        <f t="shared" si="32"/>
        <v>0</v>
      </c>
      <c r="AM26" s="267">
        <f t="shared" si="32"/>
        <v>0</v>
      </c>
      <c r="AN26" s="267">
        <f t="shared" si="32"/>
        <v>2</v>
      </c>
      <c r="AO26" s="267">
        <f t="shared" si="32"/>
        <v>0</v>
      </c>
      <c r="AP26" s="267">
        <f t="shared" si="32"/>
        <v>0</v>
      </c>
      <c r="AQ26" s="267">
        <f t="shared" si="32"/>
        <v>0</v>
      </c>
      <c r="AR26" s="284">
        <f t="shared" si="32"/>
        <v>0</v>
      </c>
    </row>
    <row r="27" spans="1:44" s="289" customFormat="1" ht="23" customHeight="1">
      <c r="A27" s="288"/>
      <c r="B27" s="338" t="s">
        <v>152</v>
      </c>
      <c r="C27" s="333"/>
      <c r="D27" s="267"/>
      <c r="E27" s="284">
        <f>T27+V27+W27+X27+Y27+Z27+AA27+AB27+AC27+AD27+AE27+AF27</f>
        <v>40</v>
      </c>
      <c r="F27" s="284">
        <f>AG27+AH27+AI27+AJ27+AK27+AL27+AM27+AN27+AO27+AP27+AQ27+AR27</f>
        <v>50</v>
      </c>
      <c r="G27" s="288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>
        <f>T17*10</f>
        <v>10</v>
      </c>
      <c r="U27" s="272"/>
      <c r="V27" s="272">
        <f t="shared" ref="V27:AR27" si="33">V17*10</f>
        <v>0</v>
      </c>
      <c r="W27" s="272">
        <f t="shared" si="33"/>
        <v>10</v>
      </c>
      <c r="X27" s="272">
        <f t="shared" si="33"/>
        <v>0</v>
      </c>
      <c r="Y27" s="272">
        <f t="shared" si="33"/>
        <v>10</v>
      </c>
      <c r="Z27" s="272">
        <f t="shared" si="33"/>
        <v>0</v>
      </c>
      <c r="AA27" s="272">
        <f t="shared" si="33"/>
        <v>0</v>
      </c>
      <c r="AB27" s="272">
        <f t="shared" si="33"/>
        <v>0</v>
      </c>
      <c r="AC27" s="272">
        <f t="shared" si="33"/>
        <v>10</v>
      </c>
      <c r="AD27" s="272">
        <f t="shared" si="33"/>
        <v>0</v>
      </c>
      <c r="AE27" s="272">
        <f t="shared" si="33"/>
        <v>0</v>
      </c>
      <c r="AF27" s="272">
        <f t="shared" si="33"/>
        <v>0</v>
      </c>
      <c r="AG27" s="272">
        <f t="shared" si="33"/>
        <v>10</v>
      </c>
      <c r="AH27" s="272">
        <f t="shared" si="33"/>
        <v>0</v>
      </c>
      <c r="AI27" s="272">
        <f t="shared" si="33"/>
        <v>10</v>
      </c>
      <c r="AJ27" s="272">
        <f t="shared" si="33"/>
        <v>0</v>
      </c>
      <c r="AK27" s="272">
        <f t="shared" si="33"/>
        <v>10</v>
      </c>
      <c r="AL27" s="272">
        <f t="shared" si="33"/>
        <v>0</v>
      </c>
      <c r="AM27" s="272">
        <f t="shared" si="33"/>
        <v>10</v>
      </c>
      <c r="AN27" s="272">
        <f t="shared" si="33"/>
        <v>0</v>
      </c>
      <c r="AO27" s="272">
        <f t="shared" si="33"/>
        <v>0</v>
      </c>
      <c r="AP27" s="272">
        <f t="shared" si="33"/>
        <v>10</v>
      </c>
      <c r="AQ27" s="272">
        <f t="shared" si="33"/>
        <v>0</v>
      </c>
      <c r="AR27" s="285">
        <f t="shared" si="33"/>
        <v>0</v>
      </c>
    </row>
    <row r="28" spans="1:44" s="232" customFormat="1" ht="23" customHeight="1">
      <c r="A28" s="226"/>
      <c r="B28" s="339" t="s">
        <v>141</v>
      </c>
      <c r="C28" s="334"/>
      <c r="D28" s="297"/>
      <c r="E28" s="287">
        <f t="shared" ref="E28" si="34">SUM(E24:E27)</f>
        <v>63</v>
      </c>
      <c r="F28" s="287">
        <f t="shared" ref="F28" si="35">SUM(F24:F27)</f>
        <v>80</v>
      </c>
      <c r="G28" s="226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>
        <f>SUM(T24:T27)</f>
        <v>12</v>
      </c>
      <c r="U28" s="287"/>
      <c r="V28" s="287">
        <f t="shared" ref="V28" si="36">SUM(V24:V27)</f>
        <v>2</v>
      </c>
      <c r="W28" s="287">
        <f t="shared" ref="W28" si="37">SUM(W24:W27)</f>
        <v>13</v>
      </c>
      <c r="X28" s="287">
        <f t="shared" ref="X28" si="38">SUM(X24:X27)</f>
        <v>2</v>
      </c>
      <c r="Y28" s="287">
        <f t="shared" ref="Y28" si="39">SUM(Y24:Y27)</f>
        <v>14</v>
      </c>
      <c r="Z28" s="287">
        <f t="shared" ref="Z28" si="40">SUM(Z24:Z27)</f>
        <v>3</v>
      </c>
      <c r="AA28" s="287">
        <f t="shared" ref="AA28" si="41">SUM(AA24:AA27)</f>
        <v>0</v>
      </c>
      <c r="AB28" s="287">
        <f t="shared" ref="AB28" si="42">SUM(AB24:AB27)</f>
        <v>4</v>
      </c>
      <c r="AC28" s="287">
        <f t="shared" ref="AC28" si="43">SUM(AC24:AC27)</f>
        <v>13</v>
      </c>
      <c r="AD28" s="287">
        <f t="shared" ref="AD28" si="44">SUM(AD24:AD27)</f>
        <v>0</v>
      </c>
      <c r="AE28" s="287">
        <f t="shared" ref="AE28" si="45">SUM(AE24:AE27)</f>
        <v>0</v>
      </c>
      <c r="AF28" s="287">
        <f t="shared" ref="AF28" si="46">SUM(AF24:AF27)</f>
        <v>0</v>
      </c>
      <c r="AG28" s="287">
        <f t="shared" ref="AG28" si="47">SUM(AG24:AG27)</f>
        <v>13</v>
      </c>
      <c r="AH28" s="287">
        <f t="shared" ref="AH28" si="48">SUM(AH24:AH27)</f>
        <v>4</v>
      </c>
      <c r="AI28" s="287">
        <f t="shared" ref="AI28" si="49">SUM(AI24:AI27)</f>
        <v>12</v>
      </c>
      <c r="AJ28" s="287">
        <f t="shared" ref="AJ28" si="50">SUM(AJ24:AJ27)</f>
        <v>3</v>
      </c>
      <c r="AK28" s="287">
        <f t="shared" ref="AK28" si="51">SUM(AK24:AK27)</f>
        <v>14</v>
      </c>
      <c r="AL28" s="287">
        <f t="shared" ref="AL28" si="52">SUM(AL24:AL27)</f>
        <v>3</v>
      </c>
      <c r="AM28" s="287">
        <f t="shared" ref="AM28" si="53">SUM(AM24:AM27)</f>
        <v>12</v>
      </c>
      <c r="AN28" s="287">
        <f t="shared" ref="AN28" si="54">SUM(AN24:AN27)</f>
        <v>5</v>
      </c>
      <c r="AO28" s="287">
        <f t="shared" ref="AO28" si="55">SUM(AO24:AO27)</f>
        <v>3</v>
      </c>
      <c r="AP28" s="287">
        <f t="shared" ref="AP28" si="56">SUM(AP24:AP27)</f>
        <v>11</v>
      </c>
      <c r="AQ28" s="297">
        <f t="shared" ref="AQ28" si="57">SUM(AQ24:AQ27)</f>
        <v>0</v>
      </c>
      <c r="AR28" s="287">
        <f t="shared" ref="AR28" si="58">SUM(AR24:AR27)</f>
        <v>0</v>
      </c>
    </row>
    <row r="29" spans="1:44" s="67" customFormat="1" ht="23" customHeight="1">
      <c r="A29" s="217"/>
      <c r="B29" s="218"/>
      <c r="C29" s="191"/>
      <c r="D29" s="191"/>
      <c r="E29" s="298"/>
      <c r="F29" s="299"/>
      <c r="G29" s="220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372"/>
    </row>
    <row r="30" spans="1:44" s="24" customFormat="1" ht="23" customHeight="1">
      <c r="A30" s="113"/>
      <c r="B30" s="275" t="s">
        <v>132</v>
      </c>
      <c r="C30" s="276"/>
      <c r="D30" s="277"/>
      <c r="E30" s="277">
        <f>T30+V30+W30+X30+Y30+Z30+AA30+AB30+AC30+AD30+AE30+AF30</f>
        <v>19200</v>
      </c>
      <c r="F30" s="278">
        <f>AG30+AH30+AI30+AJ30+AK30+AL30+AM30+AN30+AO30+AP30+AQ30+AR30</f>
        <v>38400</v>
      </c>
      <c r="G30" s="113"/>
      <c r="H30" s="393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393">
        <f>T14*$E6</f>
        <v>0</v>
      </c>
      <c r="U30" s="517"/>
      <c r="V30" s="270">
        <f>V14*$E6</f>
        <v>0</v>
      </c>
      <c r="W30" s="260">
        <f>W14*$E6</f>
        <v>6400</v>
      </c>
      <c r="X30" s="260">
        <f>X14*$E6</f>
        <v>0</v>
      </c>
      <c r="Y30" s="260">
        <f>Y14*$E6</f>
        <v>0</v>
      </c>
      <c r="Z30" s="260">
        <f>Z14*$E6</f>
        <v>6400</v>
      </c>
      <c r="AA30" s="260">
        <f>AA14*$E6</f>
        <v>0</v>
      </c>
      <c r="AB30" s="260">
        <f>AB14*$E6</f>
        <v>0</v>
      </c>
      <c r="AC30" s="260">
        <f>AC14*$E6</f>
        <v>6400</v>
      </c>
      <c r="AD30" s="260">
        <f>AD14*$E6</f>
        <v>0</v>
      </c>
      <c r="AE30" s="260">
        <f>AE14*$E6</f>
        <v>0</v>
      </c>
      <c r="AF30" s="260">
        <f>AF14*$E6</f>
        <v>0</v>
      </c>
      <c r="AG30" s="404">
        <f>AG14*$F6</f>
        <v>6400</v>
      </c>
      <c r="AH30" s="260">
        <f>AH14*$F6</f>
        <v>0</v>
      </c>
      <c r="AI30" s="260">
        <f>AI14*$F6</f>
        <v>0</v>
      </c>
      <c r="AJ30" s="260">
        <f>AJ14*$F6</f>
        <v>6400</v>
      </c>
      <c r="AK30" s="260">
        <f>AK14*$F6</f>
        <v>0</v>
      </c>
      <c r="AL30" s="260">
        <f>AL14*$F6</f>
        <v>6400</v>
      </c>
      <c r="AM30" s="260">
        <f>AM14*$F6</f>
        <v>0</v>
      </c>
      <c r="AN30" s="260">
        <f>AN14*$F6</f>
        <v>6400</v>
      </c>
      <c r="AO30" s="260">
        <f>AO14*$F6</f>
        <v>6400</v>
      </c>
      <c r="AP30" s="260">
        <f>AP14*$F6</f>
        <v>6400</v>
      </c>
      <c r="AQ30" s="260">
        <f>AQ14*$F6</f>
        <v>0</v>
      </c>
      <c r="AR30" s="269">
        <f>AR14*$F6</f>
        <v>0</v>
      </c>
    </row>
    <row r="31" spans="1:44" s="24" customFormat="1" ht="23" customHeight="1">
      <c r="A31" s="113"/>
      <c r="B31" s="261" t="s">
        <v>136</v>
      </c>
      <c r="C31" s="262"/>
      <c r="D31" s="263"/>
      <c r="E31" s="265">
        <f>E30/E$38</f>
        <v>6.3923292049540545E-2</v>
      </c>
      <c r="F31" s="266">
        <f t="shared" ref="F31" si="59">F30/F$38</f>
        <v>9.9745441321627104E-2</v>
      </c>
      <c r="G31" s="113"/>
      <c r="H31" s="415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395">
        <f>IFERROR(T30/T$38,"-")</f>
        <v>0</v>
      </c>
      <c r="U31" s="607"/>
      <c r="V31" s="290">
        <f t="shared" ref="V31:AA31" si="60">IFERROR(V30/V$38,"-")</f>
        <v>0</v>
      </c>
      <c r="W31" s="265">
        <f t="shared" si="60"/>
        <v>9.3951849677040511E-2</v>
      </c>
      <c r="X31" s="265">
        <f t="shared" si="60"/>
        <v>0</v>
      </c>
      <c r="Y31" s="265">
        <f t="shared" si="60"/>
        <v>0</v>
      </c>
      <c r="Z31" s="265">
        <f t="shared" si="60"/>
        <v>0.48780487804878048</v>
      </c>
      <c r="AA31" s="265" t="str">
        <f t="shared" si="60"/>
        <v>-</v>
      </c>
      <c r="AB31" s="265">
        <f t="shared" ref="AB31" si="61">IFERROR(AB30/AB$38,"-")</f>
        <v>0</v>
      </c>
      <c r="AC31" s="265">
        <f t="shared" ref="AC31" si="62">IFERROR(AC30/AC$38,"-")</f>
        <v>9.3951849677040511E-2</v>
      </c>
      <c r="AD31" s="265" t="str">
        <f t="shared" ref="AD31" si="63">IFERROR(AD30/AD$38,"-")</f>
        <v>-</v>
      </c>
      <c r="AE31" s="265" t="str">
        <f t="shared" ref="AE31" si="64">IFERROR(AE30/AE$38,"-")</f>
        <v>-</v>
      </c>
      <c r="AF31" s="265" t="str">
        <f t="shared" ref="AF31" si="65">IFERROR(AF30/AF$38,"-")</f>
        <v>-</v>
      </c>
      <c r="AG31" s="394">
        <f t="shared" ref="AG31" si="66">IFERROR(AG30/AG$38,"-")</f>
        <v>9.3951849677040511E-2</v>
      </c>
      <c r="AH31" s="265">
        <f t="shared" ref="AH31" si="67">IFERROR(AH30/AH$38,"-")</f>
        <v>0</v>
      </c>
      <c r="AI31" s="265">
        <f t="shared" ref="AI31" si="68">IFERROR(AI30/AI$38,"-")</f>
        <v>0</v>
      </c>
      <c r="AJ31" s="265">
        <f t="shared" ref="AJ31" si="69">IFERROR(AJ30/AJ$38,"-")</f>
        <v>0.48780487804878048</v>
      </c>
      <c r="AK31" s="265">
        <f t="shared" ref="AK31" si="70">IFERROR(AK30/AK$38,"-")</f>
        <v>0</v>
      </c>
      <c r="AL31" s="265">
        <f t="shared" ref="AL31" si="71">IFERROR(AL30/AL$38,"-")</f>
        <v>0.48780487804878048</v>
      </c>
      <c r="AM31" s="265">
        <f t="shared" ref="AM31" si="72">IFERROR(AM30/AM$38,"-")</f>
        <v>0</v>
      </c>
      <c r="AN31" s="265">
        <f t="shared" ref="AN31" si="73">IFERROR(AN30/AN$38,"-")</f>
        <v>0.38049940546967898</v>
      </c>
      <c r="AO31" s="265">
        <f t="shared" ref="AO31" si="74">IFERROR(AO30/AO$38,"-")</f>
        <v>0.48780487804878048</v>
      </c>
      <c r="AP31" s="265">
        <f t="shared" ref="AP31" si="75">IFERROR(AP30/AP$38,"-")</f>
        <v>0.10423452768729642</v>
      </c>
      <c r="AQ31" s="265" t="str">
        <f t="shared" ref="AQ31" si="76">IFERROR(AQ30/AQ$38,"-")</f>
        <v>-</v>
      </c>
      <c r="AR31" s="266" t="str">
        <f t="shared" ref="AR31" si="77">IFERROR(AR30/AR$38,"-")</f>
        <v>-</v>
      </c>
    </row>
    <row r="32" spans="1:44" s="24" customFormat="1" ht="23" customHeight="1">
      <c r="A32" s="113"/>
      <c r="B32" s="275" t="s">
        <v>133</v>
      </c>
      <c r="C32" s="276"/>
      <c r="D32" s="277"/>
      <c r="E32" s="277">
        <f>T32+V32+W32+X32+Y32+Z32+AA32+AB32+AC32+AD32+AE32+AF32</f>
        <v>53760</v>
      </c>
      <c r="F32" s="278">
        <f>AG32+AH32+AI32+AJ32+AK32+AL32+AM32+AN32+AO32+AP32+AQ32+AR32</f>
        <v>60480</v>
      </c>
      <c r="G32" s="113"/>
      <c r="H32" s="393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393">
        <f>T15*$E7*T20</f>
        <v>6720</v>
      </c>
      <c r="U32" s="517"/>
      <c r="V32" s="270">
        <f>V15*$E7*V20</f>
        <v>6720</v>
      </c>
      <c r="W32" s="260">
        <f>W15*$E7*W20</f>
        <v>6720</v>
      </c>
      <c r="X32" s="260">
        <f>X15*$E7*X20</f>
        <v>6720</v>
      </c>
      <c r="Y32" s="260">
        <f>Y15*$E7*Y20</f>
        <v>6720</v>
      </c>
      <c r="Z32" s="260">
        <f>Z15*$E7*Z20</f>
        <v>6720</v>
      </c>
      <c r="AA32" s="260">
        <f>AA15*$E7*AA20</f>
        <v>0</v>
      </c>
      <c r="AB32" s="260">
        <f>AB15*$E7*AB20</f>
        <v>6720</v>
      </c>
      <c r="AC32" s="260">
        <f>AC15*$E7*AC20</f>
        <v>6720</v>
      </c>
      <c r="AD32" s="260">
        <f>AD15*$E7*AD20</f>
        <v>0</v>
      </c>
      <c r="AE32" s="260">
        <f>AE15*$E7*AE20</f>
        <v>0</v>
      </c>
      <c r="AF32" s="260">
        <f>AF15*$E7*AF20</f>
        <v>0</v>
      </c>
      <c r="AG32" s="404">
        <f>AG15*$F7*AG20</f>
        <v>6720</v>
      </c>
      <c r="AH32" s="260">
        <f>AH15*$F7*AH20</f>
        <v>6720</v>
      </c>
      <c r="AI32" s="260">
        <f>AI15*$F7*AI20</f>
        <v>6720</v>
      </c>
      <c r="AJ32" s="260">
        <f>AJ15*$F7*AJ20</f>
        <v>6720</v>
      </c>
      <c r="AK32" s="260">
        <f>AK15*$F7*AK20</f>
        <v>6720</v>
      </c>
      <c r="AL32" s="260">
        <f>AL15*$F7*AL20</f>
        <v>6720</v>
      </c>
      <c r="AM32" s="260">
        <f>AM15*$F7*AM20</f>
        <v>6720</v>
      </c>
      <c r="AN32" s="260">
        <f>AN15*$F7*AN20</f>
        <v>6720</v>
      </c>
      <c r="AO32" s="260">
        <f>AO15*$F7*AO20</f>
        <v>6720</v>
      </c>
      <c r="AP32" s="260">
        <f>AP15*$F7*AP20</f>
        <v>0</v>
      </c>
      <c r="AQ32" s="260">
        <f>AQ15*$F7*AQ20</f>
        <v>0</v>
      </c>
      <c r="AR32" s="269">
        <f>AR15*$F7*AR20</f>
        <v>0</v>
      </c>
    </row>
    <row r="33" spans="1:44" s="24" customFormat="1" ht="23" customHeight="1">
      <c r="A33" s="113"/>
      <c r="B33" s="261" t="s">
        <v>136</v>
      </c>
      <c r="C33" s="262"/>
      <c r="D33" s="263"/>
      <c r="E33" s="265">
        <f>E32/E$38</f>
        <v>0.17898521773871354</v>
      </c>
      <c r="F33" s="266">
        <f t="shared" ref="F33" si="78">F32/F$38</f>
        <v>0.15709907008156268</v>
      </c>
      <c r="G33" s="113"/>
      <c r="H33" s="395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395">
        <f>IFERROR(T32/T$38,"-")</f>
        <v>0.10887880751782242</v>
      </c>
      <c r="U33" s="607"/>
      <c r="V33" s="290">
        <f t="shared" ref="V33" si="79">IFERROR(V32/V$38,"-")</f>
        <v>1</v>
      </c>
      <c r="W33" s="265">
        <f t="shared" ref="W33" si="80">IFERROR(W32/W$38,"-")</f>
        <v>9.8649442160892539E-2</v>
      </c>
      <c r="X33" s="265">
        <f t="shared" ref="X33" si="81">IFERROR(X32/X$38,"-")</f>
        <v>1</v>
      </c>
      <c r="Y33" s="265">
        <f t="shared" ref="Y33" si="82">IFERROR(Y32/Y$38,"-")</f>
        <v>0.1027208804646897</v>
      </c>
      <c r="Z33" s="265">
        <f t="shared" ref="Z33" si="83">IFERROR(Z32/Z$38,"-")</f>
        <v>0.51219512195121952</v>
      </c>
      <c r="AA33" s="265" t="str">
        <f t="shared" ref="AA33" si="84">IFERROR(AA32/AA$38,"-")</f>
        <v>-</v>
      </c>
      <c r="AB33" s="265">
        <f t="shared" ref="AB33" si="85">IFERROR(AB32/AB$38,"-")</f>
        <v>0.6449136276391555</v>
      </c>
      <c r="AC33" s="265">
        <f t="shared" ref="AC33" si="86">IFERROR(AC32/AC$38,"-")</f>
        <v>9.8649442160892539E-2</v>
      </c>
      <c r="AD33" s="265" t="str">
        <f t="shared" ref="AD33" si="87">IFERROR(AD32/AD$38,"-")</f>
        <v>-</v>
      </c>
      <c r="AE33" s="265" t="str">
        <f t="shared" ref="AE33" si="88">IFERROR(AE32/AE$38,"-")</f>
        <v>-</v>
      </c>
      <c r="AF33" s="265" t="str">
        <f t="shared" ref="AF33" si="89">IFERROR(AF32/AF$38,"-")</f>
        <v>-</v>
      </c>
      <c r="AG33" s="394">
        <f t="shared" ref="AG33" si="90">IFERROR(AG32/AG$38,"-")</f>
        <v>9.8649442160892539E-2</v>
      </c>
      <c r="AH33" s="265">
        <f t="shared" ref="AH33" si="91">IFERROR(AH32/AH$38,"-")</f>
        <v>0.6449136276391555</v>
      </c>
      <c r="AI33" s="265">
        <f t="shared" ref="AI33" si="92">IFERROR(AI32/AI$38,"-")</f>
        <v>0.10887880751782242</v>
      </c>
      <c r="AJ33" s="265">
        <f t="shared" ref="AJ33" si="93">IFERROR(AJ32/AJ$38,"-")</f>
        <v>0.51219512195121952</v>
      </c>
      <c r="AK33" s="265">
        <f t="shared" ref="AK33" si="94">IFERROR(AK32/AK$38,"-")</f>
        <v>0.1027208804646897</v>
      </c>
      <c r="AL33" s="265">
        <f t="shared" ref="AL33" si="95">IFERROR(AL32/AL$38,"-")</f>
        <v>0.51219512195121952</v>
      </c>
      <c r="AM33" s="265">
        <f t="shared" ref="AM33" si="96">IFERROR(AM32/AM$38,"-")</f>
        <v>0.10887880751782242</v>
      </c>
      <c r="AN33" s="265">
        <f t="shared" ref="AN33" si="97">IFERROR(AN32/AN$38,"-")</f>
        <v>0.39952437574316291</v>
      </c>
      <c r="AO33" s="265">
        <f t="shared" ref="AO33" si="98">IFERROR(AO32/AO$38,"-")</f>
        <v>0.51219512195121952</v>
      </c>
      <c r="AP33" s="265">
        <f t="shared" ref="AP33" si="99">IFERROR(AP32/AP$38,"-")</f>
        <v>0</v>
      </c>
      <c r="AQ33" s="265" t="str">
        <f t="shared" ref="AQ33" si="100">IFERROR(AQ32/AQ$38,"-")</f>
        <v>-</v>
      </c>
      <c r="AR33" s="266" t="str">
        <f t="shared" ref="AR33" si="101">IFERROR(AR32/AR$38,"-")</f>
        <v>-</v>
      </c>
    </row>
    <row r="34" spans="1:44" s="24" customFormat="1" ht="23" customHeight="1">
      <c r="A34" s="113"/>
      <c r="B34" s="275" t="s">
        <v>134</v>
      </c>
      <c r="C34" s="276"/>
      <c r="D34" s="277"/>
      <c r="E34" s="277">
        <f>T34+V34+W34+X34+Y34+Z34+AA34+AB34+AC34+AD34+AE34+AF34</f>
        <v>7400</v>
      </c>
      <c r="F34" s="278">
        <f>AG34+AH34+AI34+AJ34+AK34+AL34+AM34+AN34+AO34+AP34+AQ34+AR34</f>
        <v>11100</v>
      </c>
      <c r="G34" s="113"/>
      <c r="H34" s="404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393">
        <f>$E8*T16</f>
        <v>0</v>
      </c>
      <c r="U34" s="517"/>
      <c r="V34" s="270">
        <f>$E8*V16</f>
        <v>0</v>
      </c>
      <c r="W34" s="260">
        <f>$E8*W16</f>
        <v>0</v>
      </c>
      <c r="X34" s="260">
        <f>$E8*X16</f>
        <v>0</v>
      </c>
      <c r="Y34" s="260">
        <f>$E8*Y16</f>
        <v>3700</v>
      </c>
      <c r="Z34" s="260">
        <f>$E8*Z16</f>
        <v>0</v>
      </c>
      <c r="AA34" s="260">
        <f>$E8*AA16</f>
        <v>0</v>
      </c>
      <c r="AB34" s="260">
        <f>$E8*AB16</f>
        <v>3700</v>
      </c>
      <c r="AC34" s="260">
        <f>$E8*AC16</f>
        <v>0</v>
      </c>
      <c r="AD34" s="260">
        <f>$E8*AD16</f>
        <v>0</v>
      </c>
      <c r="AE34" s="260">
        <f>$E8*AE16</f>
        <v>0</v>
      </c>
      <c r="AF34" s="260">
        <f>$E8*AF16</f>
        <v>0</v>
      </c>
      <c r="AG34" s="404">
        <f>$F8*AG16</f>
        <v>0</v>
      </c>
      <c r="AH34" s="260">
        <f>$F8*AH16</f>
        <v>3700</v>
      </c>
      <c r="AI34" s="260">
        <f>$F8*AI16</f>
        <v>0</v>
      </c>
      <c r="AJ34" s="260">
        <f>$F8*AJ16</f>
        <v>0</v>
      </c>
      <c r="AK34" s="260">
        <f>$F8*AK16</f>
        <v>3700</v>
      </c>
      <c r="AL34" s="260">
        <f>$F8*AL16</f>
        <v>0</v>
      </c>
      <c r="AM34" s="260">
        <f>$F8*AM16</f>
        <v>0</v>
      </c>
      <c r="AN34" s="260">
        <f>$F8*AN16</f>
        <v>3700</v>
      </c>
      <c r="AO34" s="260">
        <f>$F8*AO16</f>
        <v>0</v>
      </c>
      <c r="AP34" s="260">
        <f>$F8*AP16</f>
        <v>0</v>
      </c>
      <c r="AQ34" s="260">
        <f>$F8*AQ16</f>
        <v>0</v>
      </c>
      <c r="AR34" s="269">
        <f>$F8*AR16</f>
        <v>0</v>
      </c>
    </row>
    <row r="35" spans="1:44" s="24" customFormat="1" ht="23" customHeight="1">
      <c r="A35" s="113"/>
      <c r="B35" s="261" t="s">
        <v>136</v>
      </c>
      <c r="C35" s="262"/>
      <c r="D35" s="263"/>
      <c r="E35" s="265">
        <f>E34/E$38</f>
        <v>2.4637102144093755E-2</v>
      </c>
      <c r="F35" s="266">
        <f t="shared" ref="F35" si="102">F34/F$38</f>
        <v>2.8832666632032832E-2</v>
      </c>
      <c r="G35" s="113"/>
      <c r="H35" s="416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395">
        <f>IFERROR(T34/T$38,"-")</f>
        <v>0</v>
      </c>
      <c r="U35" s="607"/>
      <c r="V35" s="290">
        <f t="shared" ref="V35" si="103">IFERROR(V34/V$38,"-")</f>
        <v>0</v>
      </c>
      <c r="W35" s="265">
        <f t="shared" ref="W35" si="104">IFERROR(W34/W$38,"-")</f>
        <v>0</v>
      </c>
      <c r="X35" s="265">
        <f t="shared" ref="X35" si="105">IFERROR(X34/X$38,"-")</f>
        <v>0</v>
      </c>
      <c r="Y35" s="265">
        <f t="shared" ref="Y35" si="106">IFERROR(Y34/Y$38,"-")</f>
        <v>5.6557627636808314E-2</v>
      </c>
      <c r="Z35" s="265">
        <f t="shared" ref="Z35" si="107">IFERROR(Z34/Z$38,"-")</f>
        <v>0</v>
      </c>
      <c r="AA35" s="265" t="str">
        <f t="shared" ref="AA35" si="108">IFERROR(AA34/AA$38,"-")</f>
        <v>-</v>
      </c>
      <c r="AB35" s="265">
        <f t="shared" ref="AB35" si="109">IFERROR(AB34/AB$38,"-")</f>
        <v>0.3550863723608445</v>
      </c>
      <c r="AC35" s="265">
        <f t="shared" ref="AC35" si="110">IFERROR(AC34/AC$38,"-")</f>
        <v>0</v>
      </c>
      <c r="AD35" s="265" t="str">
        <f t="shared" ref="AD35" si="111">IFERROR(AD34/AD$38,"-")</f>
        <v>-</v>
      </c>
      <c r="AE35" s="265" t="str">
        <f t="shared" ref="AE35" si="112">IFERROR(AE34/AE$38,"-")</f>
        <v>-</v>
      </c>
      <c r="AF35" s="265" t="str">
        <f t="shared" ref="AF35" si="113">IFERROR(AF34/AF$38,"-")</f>
        <v>-</v>
      </c>
      <c r="AG35" s="394">
        <f t="shared" ref="AG35" si="114">IFERROR(AG34/AG$38,"-")</f>
        <v>0</v>
      </c>
      <c r="AH35" s="265">
        <f t="shared" ref="AH35" si="115">IFERROR(AH34/AH$38,"-")</f>
        <v>0.3550863723608445</v>
      </c>
      <c r="AI35" s="265">
        <f t="shared" ref="AI35" si="116">IFERROR(AI34/AI$38,"-")</f>
        <v>0</v>
      </c>
      <c r="AJ35" s="265">
        <f t="shared" ref="AJ35" si="117">IFERROR(AJ34/AJ$38,"-")</f>
        <v>0</v>
      </c>
      <c r="AK35" s="265">
        <f t="shared" ref="AK35" si="118">IFERROR(AK34/AK$38,"-")</f>
        <v>5.6557627636808314E-2</v>
      </c>
      <c r="AL35" s="265">
        <f t="shared" ref="AL35" si="119">IFERROR(AL34/AL$38,"-")</f>
        <v>0</v>
      </c>
      <c r="AM35" s="265">
        <f t="shared" ref="AM35" si="120">IFERROR(AM34/AM$38,"-")</f>
        <v>0</v>
      </c>
      <c r="AN35" s="265">
        <f t="shared" ref="AN35" si="121">IFERROR(AN34/AN$38,"-")</f>
        <v>0.21997621878715815</v>
      </c>
      <c r="AO35" s="265">
        <f t="shared" ref="AO35" si="122">IFERROR(AO34/AO$38,"-")</f>
        <v>0</v>
      </c>
      <c r="AP35" s="265">
        <f t="shared" ref="AP35" si="123">IFERROR(AP34/AP$38,"-")</f>
        <v>0</v>
      </c>
      <c r="AQ35" s="265" t="str">
        <f t="shared" ref="AQ35" si="124">IFERROR(AQ34/AQ$38,"-")</f>
        <v>-</v>
      </c>
      <c r="AR35" s="266" t="str">
        <f t="shared" ref="AR35" si="125">IFERROR(AR34/AR$38,"-")</f>
        <v>-</v>
      </c>
    </row>
    <row r="36" spans="1:44" s="24" customFormat="1" ht="23" customHeight="1">
      <c r="A36" s="113"/>
      <c r="B36" s="275" t="s">
        <v>135</v>
      </c>
      <c r="C36" s="276"/>
      <c r="D36" s="277"/>
      <c r="E36" s="277">
        <f>T36+V36+W36+X36+Y36+Z36+AA36+AB36+AC36+AD36+AE36+AF36</f>
        <v>220000</v>
      </c>
      <c r="F36" s="278">
        <f>AG36+AH36+AI36+AJ36+AK36+AL36+AM36+AN36+AO36+AP36+AQ36+AR36</f>
        <v>275000</v>
      </c>
      <c r="G36" s="113"/>
      <c r="H36" s="404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393">
        <f>$E9*T22*T17</f>
        <v>55000</v>
      </c>
      <c r="U36" s="517"/>
      <c r="V36" s="270">
        <f>$E9*V22*V17</f>
        <v>0</v>
      </c>
      <c r="W36" s="260">
        <f>$E9*W22*W17</f>
        <v>55000</v>
      </c>
      <c r="X36" s="260">
        <f>$E9*X22*X17</f>
        <v>0</v>
      </c>
      <c r="Y36" s="260">
        <f>$E9*Y22*Y17</f>
        <v>55000</v>
      </c>
      <c r="Z36" s="260">
        <f>$E9*Z22*Z17</f>
        <v>0</v>
      </c>
      <c r="AA36" s="260">
        <f>$E9*AA22*AA17</f>
        <v>0</v>
      </c>
      <c r="AB36" s="260">
        <f>$E9*AB22*AB17</f>
        <v>0</v>
      </c>
      <c r="AC36" s="260">
        <f>$E9*AC22*AC17</f>
        <v>55000</v>
      </c>
      <c r="AD36" s="260">
        <f>$E9*AD22*AD17</f>
        <v>0</v>
      </c>
      <c r="AE36" s="260">
        <f>$E9*AE22*AE17</f>
        <v>0</v>
      </c>
      <c r="AF36" s="260">
        <f>$E9*AF22*AF17</f>
        <v>0</v>
      </c>
      <c r="AG36" s="404">
        <f>$F9*AG22*AG17</f>
        <v>55000</v>
      </c>
      <c r="AH36" s="260">
        <f>$F9*AH22*AH17</f>
        <v>0</v>
      </c>
      <c r="AI36" s="260">
        <f>$F9*AI22*AI17</f>
        <v>55000</v>
      </c>
      <c r="AJ36" s="260">
        <f>$F9*AJ22*AJ17</f>
        <v>0</v>
      </c>
      <c r="AK36" s="260">
        <f>$F9*AK22*AK17</f>
        <v>55000</v>
      </c>
      <c r="AL36" s="260">
        <f>$F9*AL22*AL17</f>
        <v>0</v>
      </c>
      <c r="AM36" s="260">
        <f>$F9*AM22*AM17</f>
        <v>55000</v>
      </c>
      <c r="AN36" s="260">
        <f>$F9*AN22*AN17</f>
        <v>0</v>
      </c>
      <c r="AO36" s="260">
        <f>$F9*AO22*AO17</f>
        <v>0</v>
      </c>
      <c r="AP36" s="260">
        <f>$F9*AP22*AP17</f>
        <v>55000</v>
      </c>
      <c r="AQ36" s="260">
        <f>$F9*AQ22*AQ17</f>
        <v>0</v>
      </c>
      <c r="AR36" s="269">
        <f>$F9*AR22*AR17</f>
        <v>0</v>
      </c>
    </row>
    <row r="37" spans="1:44" s="24" customFormat="1" ht="23" customHeight="1">
      <c r="A37" s="113"/>
      <c r="B37" s="261" t="s">
        <v>136</v>
      </c>
      <c r="C37" s="262"/>
      <c r="D37" s="263"/>
      <c r="E37" s="265">
        <f>E36/E$38</f>
        <v>0.73245438806765217</v>
      </c>
      <c r="F37" s="266">
        <f t="shared" ref="F37" si="126">F36/F$38</f>
        <v>0.71432282196477737</v>
      </c>
      <c r="G37" s="113"/>
      <c r="H37" s="416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395">
        <f>IFERROR(T36/T$38,"-")</f>
        <v>0.89112119248217758</v>
      </c>
      <c r="U37" s="607"/>
      <c r="V37" s="290">
        <f t="shared" ref="V37" si="127">IFERROR(V36/V$38,"-")</f>
        <v>0</v>
      </c>
      <c r="W37" s="265">
        <f t="shared" ref="W37" si="128">IFERROR(W36/W$38,"-")</f>
        <v>0.80739870816206694</v>
      </c>
      <c r="X37" s="265">
        <f t="shared" ref="X37" si="129">IFERROR(X36/X$38,"-")</f>
        <v>0</v>
      </c>
      <c r="Y37" s="265">
        <f t="shared" ref="Y37" si="130">IFERROR(Y36/Y$38,"-")</f>
        <v>0.84072149189850198</v>
      </c>
      <c r="Z37" s="265">
        <f t="shared" ref="Z37" si="131">IFERROR(Z36/Z$38,"-")</f>
        <v>0</v>
      </c>
      <c r="AA37" s="265" t="str">
        <f t="shared" ref="AA37" si="132">IFERROR(AA36/AA$38,"-")</f>
        <v>-</v>
      </c>
      <c r="AB37" s="265">
        <f t="shared" ref="AB37" si="133">IFERROR(AB36/AB$38,"-")</f>
        <v>0</v>
      </c>
      <c r="AC37" s="265">
        <f t="shared" ref="AC37" si="134">IFERROR(AC36/AC$38,"-")</f>
        <v>0.80739870816206694</v>
      </c>
      <c r="AD37" s="265" t="str">
        <f t="shared" ref="AD37" si="135">IFERROR(AD36/AD$38,"-")</f>
        <v>-</v>
      </c>
      <c r="AE37" s="265" t="str">
        <f t="shared" ref="AE37" si="136">IFERROR(AE36/AE$38,"-")</f>
        <v>-</v>
      </c>
      <c r="AF37" s="265" t="str">
        <f t="shared" ref="AF37" si="137">IFERROR(AF36/AF$38,"-")</f>
        <v>-</v>
      </c>
      <c r="AG37" s="394">
        <f t="shared" ref="AG37" si="138">IFERROR(AG36/AG$38,"-")</f>
        <v>0.80739870816206694</v>
      </c>
      <c r="AH37" s="265">
        <f t="shared" ref="AH37" si="139">IFERROR(AH36/AH$38,"-")</f>
        <v>0</v>
      </c>
      <c r="AI37" s="265">
        <f t="shared" ref="AI37" si="140">IFERROR(AI36/AI$38,"-")</f>
        <v>0.89112119248217758</v>
      </c>
      <c r="AJ37" s="265">
        <f t="shared" ref="AJ37" si="141">IFERROR(AJ36/AJ$38,"-")</f>
        <v>0</v>
      </c>
      <c r="AK37" s="265">
        <f t="shared" ref="AK37" si="142">IFERROR(AK36/AK$38,"-")</f>
        <v>0.84072149189850198</v>
      </c>
      <c r="AL37" s="265">
        <f t="shared" ref="AL37" si="143">IFERROR(AL36/AL$38,"-")</f>
        <v>0</v>
      </c>
      <c r="AM37" s="265">
        <f t="shared" ref="AM37" si="144">IFERROR(AM36/AM$38,"-")</f>
        <v>0.89112119248217758</v>
      </c>
      <c r="AN37" s="265">
        <f t="shared" ref="AN37" si="145">IFERROR(AN36/AN$38,"-")</f>
        <v>0</v>
      </c>
      <c r="AO37" s="265">
        <f t="shared" ref="AO37" si="146">IFERROR(AO36/AO$38,"-")</f>
        <v>0</v>
      </c>
      <c r="AP37" s="265">
        <f t="shared" ref="AP37" si="147">IFERROR(AP36/AP$38,"-")</f>
        <v>0.89576547231270354</v>
      </c>
      <c r="AQ37" s="265" t="str">
        <f t="shared" ref="AQ37" si="148">IFERROR(AQ36/AQ$38,"-")</f>
        <v>-</v>
      </c>
      <c r="AR37" s="266" t="str">
        <f t="shared" ref="AR37" si="149">IFERROR(AR36/AR$38,"-")</f>
        <v>-</v>
      </c>
    </row>
    <row r="38" spans="1:44" s="3" customFormat="1" ht="23" customHeight="1">
      <c r="A38" s="74"/>
      <c r="B38" s="235" t="s">
        <v>138</v>
      </c>
      <c r="C38" s="331"/>
      <c r="D38" s="279">
        <f>H38+I38+J38+K38+L38+M38+N38+O38+P38+Q38+R38+S38</f>
        <v>0</v>
      </c>
      <c r="E38" s="279">
        <f>T38+V38+W38+X38+Y38+Z38+AA38+AB38+AC38+AD38+AE38+AF38</f>
        <v>300360</v>
      </c>
      <c r="F38" s="300">
        <f>AG38+AH38+AI38+AJ38+AK38+AL38+AM38+AN38+AO38+AP38+AQ38+AR38</f>
        <v>384980</v>
      </c>
      <c r="G38" s="117"/>
      <c r="H38" s="280">
        <f t="shared" ref="H38:S38" si="150">H30+H32+H34+H36</f>
        <v>0</v>
      </c>
      <c r="I38" s="280">
        <f t="shared" si="150"/>
        <v>0</v>
      </c>
      <c r="J38" s="280">
        <f t="shared" si="150"/>
        <v>0</v>
      </c>
      <c r="K38" s="280">
        <f t="shared" si="150"/>
        <v>0</v>
      </c>
      <c r="L38" s="280">
        <f t="shared" si="150"/>
        <v>0</v>
      </c>
      <c r="M38" s="280">
        <f t="shared" si="150"/>
        <v>0</v>
      </c>
      <c r="N38" s="280">
        <f t="shared" si="150"/>
        <v>0</v>
      </c>
      <c r="O38" s="280">
        <f t="shared" si="150"/>
        <v>0</v>
      </c>
      <c r="P38" s="280">
        <f t="shared" si="150"/>
        <v>0</v>
      </c>
      <c r="Q38" s="280">
        <f t="shared" si="150"/>
        <v>0</v>
      </c>
      <c r="R38" s="280">
        <f t="shared" si="150"/>
        <v>0</v>
      </c>
      <c r="S38" s="280">
        <f t="shared" si="150"/>
        <v>0</v>
      </c>
      <c r="T38" s="280">
        <f>T30+T32+T34+T36</f>
        <v>61720</v>
      </c>
      <c r="U38" s="280"/>
      <c r="V38" s="280">
        <f t="shared" ref="V38:AR38" si="151">V30+V32+V34+V36</f>
        <v>6720</v>
      </c>
      <c r="W38" s="280">
        <f t="shared" si="151"/>
        <v>68120</v>
      </c>
      <c r="X38" s="280">
        <f t="shared" si="151"/>
        <v>6720</v>
      </c>
      <c r="Y38" s="280">
        <f t="shared" si="151"/>
        <v>65420</v>
      </c>
      <c r="Z38" s="280">
        <f t="shared" si="151"/>
        <v>13120</v>
      </c>
      <c r="AA38" s="280">
        <f t="shared" si="151"/>
        <v>0</v>
      </c>
      <c r="AB38" s="280">
        <f t="shared" si="151"/>
        <v>10420</v>
      </c>
      <c r="AC38" s="280">
        <f t="shared" si="151"/>
        <v>68120</v>
      </c>
      <c r="AD38" s="280">
        <f t="shared" si="151"/>
        <v>0</v>
      </c>
      <c r="AE38" s="280">
        <f t="shared" si="151"/>
        <v>0</v>
      </c>
      <c r="AF38" s="280">
        <f t="shared" si="151"/>
        <v>0</v>
      </c>
      <c r="AG38" s="280">
        <f>AG30+AG32+AG34+AG36</f>
        <v>68120</v>
      </c>
      <c r="AH38" s="280">
        <f t="shared" si="151"/>
        <v>10420</v>
      </c>
      <c r="AI38" s="280">
        <f t="shared" si="151"/>
        <v>61720</v>
      </c>
      <c r="AJ38" s="280">
        <f t="shared" si="151"/>
        <v>13120</v>
      </c>
      <c r="AK38" s="280">
        <f t="shared" si="151"/>
        <v>65420</v>
      </c>
      <c r="AL38" s="280">
        <f t="shared" si="151"/>
        <v>13120</v>
      </c>
      <c r="AM38" s="280">
        <f t="shared" si="151"/>
        <v>61720</v>
      </c>
      <c r="AN38" s="280">
        <f t="shared" si="151"/>
        <v>16820</v>
      </c>
      <c r="AO38" s="280">
        <f t="shared" si="151"/>
        <v>13120</v>
      </c>
      <c r="AP38" s="280">
        <f t="shared" si="151"/>
        <v>61400</v>
      </c>
      <c r="AQ38" s="280">
        <f t="shared" si="151"/>
        <v>0</v>
      </c>
      <c r="AR38" s="322">
        <f t="shared" si="151"/>
        <v>0</v>
      </c>
    </row>
    <row r="39" spans="1:44" s="52" customFormat="1" ht="23" customHeight="1">
      <c r="A39" s="118"/>
      <c r="B39" s="112" t="s">
        <v>3</v>
      </c>
      <c r="C39" s="54"/>
      <c r="D39" s="53"/>
      <c r="E39" s="53" t="str">
        <f>IF(D38=0,"-",E38/D38-1)</f>
        <v>-</v>
      </c>
      <c r="F39" s="55">
        <f>IF(E38=0,"-",F38/E38-1)</f>
        <v>0.28172859235583969</v>
      </c>
      <c r="G39" s="118"/>
      <c r="H39" s="281"/>
      <c r="I39" s="53" t="str">
        <f t="shared" ref="I39:AR39" si="152">IF(H38=0,"-",I38/H38-1)</f>
        <v>-</v>
      </c>
      <c r="J39" s="53" t="str">
        <f t="shared" si="152"/>
        <v>-</v>
      </c>
      <c r="K39" s="53" t="str">
        <f t="shared" si="152"/>
        <v>-</v>
      </c>
      <c r="L39" s="53" t="str">
        <f t="shared" si="152"/>
        <v>-</v>
      </c>
      <c r="M39" s="53" t="str">
        <f t="shared" si="152"/>
        <v>-</v>
      </c>
      <c r="N39" s="53" t="str">
        <f t="shared" si="152"/>
        <v>-</v>
      </c>
      <c r="O39" s="53" t="str">
        <f t="shared" si="152"/>
        <v>-</v>
      </c>
      <c r="P39" s="53" t="str">
        <f t="shared" si="152"/>
        <v>-</v>
      </c>
      <c r="Q39" s="53" t="str">
        <f t="shared" si="152"/>
        <v>-</v>
      </c>
      <c r="R39" s="53" t="str">
        <f t="shared" si="152"/>
        <v>-</v>
      </c>
      <c r="S39" s="53" t="str">
        <f t="shared" si="152"/>
        <v>-</v>
      </c>
      <c r="T39" s="281" t="str">
        <f t="shared" si="152"/>
        <v>-</v>
      </c>
      <c r="U39" s="281"/>
      <c r="V39" s="53">
        <f>IF(T38=0,"-",V38/T38-1)</f>
        <v>-0.89112119248217758</v>
      </c>
      <c r="W39" s="53">
        <f t="shared" si="152"/>
        <v>9.1369047619047628</v>
      </c>
      <c r="X39" s="53">
        <f t="shared" si="152"/>
        <v>-0.90135055783910745</v>
      </c>
      <c r="Y39" s="53">
        <f t="shared" si="152"/>
        <v>8.7351190476190474</v>
      </c>
      <c r="Z39" s="53">
        <f t="shared" si="152"/>
        <v>-0.79944970956893913</v>
      </c>
      <c r="AA39" s="53">
        <f t="shared" si="152"/>
        <v>-1</v>
      </c>
      <c r="AB39" s="53" t="str">
        <f t="shared" si="152"/>
        <v>-</v>
      </c>
      <c r="AC39" s="53">
        <f t="shared" si="152"/>
        <v>5.5374280230326294</v>
      </c>
      <c r="AD39" s="53">
        <f t="shared" si="152"/>
        <v>-1</v>
      </c>
      <c r="AE39" s="53" t="str">
        <f t="shared" si="152"/>
        <v>-</v>
      </c>
      <c r="AF39" s="53" t="str">
        <f t="shared" si="152"/>
        <v>-</v>
      </c>
      <c r="AG39" s="53" t="str">
        <f t="shared" si="152"/>
        <v>-</v>
      </c>
      <c r="AH39" s="53">
        <f t="shared" si="152"/>
        <v>-0.84703464474456847</v>
      </c>
      <c r="AI39" s="53">
        <f t="shared" si="152"/>
        <v>4.9232245681381954</v>
      </c>
      <c r="AJ39" s="53">
        <f t="shared" si="152"/>
        <v>-0.78742709008425149</v>
      </c>
      <c r="AK39" s="53">
        <f t="shared" si="152"/>
        <v>3.9862804878048781</v>
      </c>
      <c r="AL39" s="53">
        <f t="shared" si="152"/>
        <v>-0.79944970956893913</v>
      </c>
      <c r="AM39" s="53">
        <f t="shared" si="152"/>
        <v>3.7042682926829267</v>
      </c>
      <c r="AN39" s="53">
        <f t="shared" si="152"/>
        <v>-0.72747893713545042</v>
      </c>
      <c r="AO39" s="53">
        <f t="shared" si="152"/>
        <v>-0.21997621878715812</v>
      </c>
      <c r="AP39" s="53">
        <f t="shared" si="152"/>
        <v>3.6798780487804876</v>
      </c>
      <c r="AQ39" s="53">
        <f t="shared" si="152"/>
        <v>-1</v>
      </c>
      <c r="AR39" s="55" t="str">
        <f t="shared" si="152"/>
        <v>-</v>
      </c>
    </row>
    <row r="40" spans="1:44"/>
    <row r="41" spans="1:44" ht="24" thickBot="1"/>
    <row r="42" spans="1:44" s="3" customFormat="1" ht="25" customHeight="1" thickTop="1">
      <c r="A42" s="14" t="s">
        <v>35</v>
      </c>
      <c r="B42" s="175" t="s">
        <v>98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</row>
    <row r="43" spans="1:44"/>
    <row r="44" spans="1:44" ht="23" customHeight="1">
      <c r="A44" s="10">
        <v>1</v>
      </c>
      <c r="B44" s="120" t="s">
        <v>139</v>
      </c>
      <c r="C44" s="191"/>
      <c r="D44" s="177"/>
      <c r="E44" s="177"/>
      <c r="F44" s="192"/>
      <c r="G44" s="1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</row>
    <row r="45" spans="1:44" ht="23" customHeight="1">
      <c r="A45" s="6"/>
      <c r="B45" s="4"/>
      <c r="C45" s="191"/>
      <c r="D45" s="177"/>
      <c r="E45" s="177"/>
      <c r="F45" s="177"/>
      <c r="G45" s="1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</row>
    <row r="46" spans="1:44" ht="23" customHeight="1" thickBot="1">
      <c r="A46" s="1"/>
      <c r="B46" s="11" t="s">
        <v>14</v>
      </c>
      <c r="C46" s="11"/>
      <c r="D46" s="185"/>
      <c r="E46" s="185"/>
      <c r="F46" s="185"/>
      <c r="G46" s="1"/>
    </row>
    <row r="47" spans="1:44" ht="23" customHeight="1">
      <c r="A47" s="74"/>
      <c r="B47" s="153" t="s">
        <v>217</v>
      </c>
      <c r="C47" s="190"/>
      <c r="D47" s="193"/>
      <c r="E47" s="193">
        <v>245</v>
      </c>
      <c r="F47" s="193">
        <v>245</v>
      </c>
      <c r="G47" s="74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44" ht="23" customHeight="1">
      <c r="A48" s="74"/>
      <c r="B48" s="153" t="s">
        <v>218</v>
      </c>
      <c r="C48" s="190"/>
      <c r="D48" s="193"/>
      <c r="E48" s="193">
        <v>490</v>
      </c>
      <c r="F48" s="193">
        <v>490</v>
      </c>
      <c r="G48" s="74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</row>
    <row r="49" spans="1:44" ht="23" customHeight="1">
      <c r="A49" s="74"/>
      <c r="B49" s="153" t="s">
        <v>219</v>
      </c>
      <c r="C49" s="190"/>
      <c r="D49" s="193"/>
      <c r="E49" s="193">
        <v>1750</v>
      </c>
      <c r="F49" s="193">
        <v>1750</v>
      </c>
      <c r="G49" s="74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</row>
    <row r="50" spans="1:44" ht="23" customHeight="1">
      <c r="A50" s="74"/>
      <c r="B50" s="153" t="s">
        <v>169</v>
      </c>
      <c r="C50" s="194"/>
      <c r="D50" s="318"/>
      <c r="E50" s="318"/>
      <c r="F50" s="318"/>
      <c r="G50" s="74"/>
      <c r="H50" s="317">
        <v>1</v>
      </c>
      <c r="I50" s="317">
        <v>1</v>
      </c>
      <c r="J50" s="317">
        <v>1</v>
      </c>
      <c r="K50" s="317">
        <v>1</v>
      </c>
      <c r="L50" s="317">
        <v>1</v>
      </c>
      <c r="M50" s="317">
        <v>1</v>
      </c>
      <c r="N50" s="317">
        <v>1</v>
      </c>
      <c r="O50" s="317">
        <v>1</v>
      </c>
      <c r="P50" s="317">
        <v>1</v>
      </c>
      <c r="Q50" s="317">
        <v>1</v>
      </c>
      <c r="R50" s="317">
        <v>1</v>
      </c>
      <c r="S50" s="317">
        <v>1</v>
      </c>
      <c r="T50" s="317">
        <v>1</v>
      </c>
      <c r="U50" s="317"/>
      <c r="V50" s="317">
        <v>1</v>
      </c>
      <c r="W50" s="317">
        <v>1</v>
      </c>
      <c r="X50" s="317">
        <v>1</v>
      </c>
      <c r="Y50" s="317">
        <v>1</v>
      </c>
      <c r="Z50" s="317">
        <v>1</v>
      </c>
      <c r="AA50" s="317">
        <v>1</v>
      </c>
      <c r="AB50" s="317">
        <v>1</v>
      </c>
      <c r="AC50" s="317">
        <v>1</v>
      </c>
      <c r="AD50" s="317">
        <v>1</v>
      </c>
      <c r="AE50" s="317">
        <v>1</v>
      </c>
      <c r="AF50" s="317">
        <v>1</v>
      </c>
      <c r="AG50" s="317">
        <v>1</v>
      </c>
      <c r="AH50" s="317">
        <v>1</v>
      </c>
      <c r="AI50" s="317">
        <v>1</v>
      </c>
      <c r="AJ50" s="317">
        <v>1</v>
      </c>
      <c r="AK50" s="317">
        <v>1</v>
      </c>
      <c r="AL50" s="317">
        <v>1</v>
      </c>
      <c r="AM50" s="317">
        <v>1</v>
      </c>
      <c r="AN50" s="317">
        <v>1</v>
      </c>
      <c r="AO50" s="317">
        <v>1</v>
      </c>
      <c r="AP50" s="317">
        <v>1</v>
      </c>
      <c r="AQ50" s="317">
        <v>1</v>
      </c>
      <c r="AR50" s="317">
        <v>1</v>
      </c>
    </row>
    <row r="51" spans="1:44" ht="23" customHeight="1">
      <c r="A51" s="74"/>
      <c r="B51" s="153" t="s">
        <v>170</v>
      </c>
      <c r="C51" s="194"/>
      <c r="D51" s="318"/>
      <c r="E51" s="318"/>
      <c r="F51" s="318"/>
      <c r="G51" s="74"/>
      <c r="H51" s="317">
        <f>1-H50</f>
        <v>0</v>
      </c>
      <c r="I51" s="317">
        <f t="shared" ref="I51:J51" si="153">1-I50</f>
        <v>0</v>
      </c>
      <c r="J51" s="317">
        <f t="shared" si="153"/>
        <v>0</v>
      </c>
      <c r="K51" s="317">
        <f t="shared" ref="K51:L51" si="154">1-K50</f>
        <v>0</v>
      </c>
      <c r="L51" s="317">
        <f t="shared" si="154"/>
        <v>0</v>
      </c>
      <c r="M51" s="317">
        <f t="shared" ref="M51:N51" si="155">1-M50</f>
        <v>0</v>
      </c>
      <c r="N51" s="317">
        <f t="shared" si="155"/>
        <v>0</v>
      </c>
      <c r="O51" s="317">
        <f t="shared" ref="O51:P51" si="156">1-O50</f>
        <v>0</v>
      </c>
      <c r="P51" s="317">
        <f t="shared" si="156"/>
        <v>0</v>
      </c>
      <c r="Q51" s="317">
        <f t="shared" ref="Q51:R51" si="157">1-Q50</f>
        <v>0</v>
      </c>
      <c r="R51" s="317">
        <f t="shared" si="157"/>
        <v>0</v>
      </c>
      <c r="S51" s="317">
        <f t="shared" ref="S51:T51" si="158">1-S50</f>
        <v>0</v>
      </c>
      <c r="T51" s="317">
        <f t="shared" si="158"/>
        <v>0</v>
      </c>
      <c r="U51" s="317"/>
      <c r="V51" s="317">
        <f t="shared" ref="V51:W51" si="159">1-V50</f>
        <v>0</v>
      </c>
      <c r="W51" s="317">
        <f t="shared" si="159"/>
        <v>0</v>
      </c>
      <c r="X51" s="317">
        <f t="shared" ref="X51:Y51" si="160">1-X50</f>
        <v>0</v>
      </c>
      <c r="Y51" s="317">
        <f t="shared" si="160"/>
        <v>0</v>
      </c>
      <c r="Z51" s="317">
        <f t="shared" ref="Z51:AA51" si="161">1-Z50</f>
        <v>0</v>
      </c>
      <c r="AA51" s="317">
        <f t="shared" si="161"/>
        <v>0</v>
      </c>
      <c r="AB51" s="317">
        <f t="shared" ref="AB51:AC51" si="162">1-AB50</f>
        <v>0</v>
      </c>
      <c r="AC51" s="317">
        <f t="shared" si="162"/>
        <v>0</v>
      </c>
      <c r="AD51" s="317">
        <f t="shared" ref="AD51:AE51" si="163">1-AD50</f>
        <v>0</v>
      </c>
      <c r="AE51" s="317">
        <f t="shared" si="163"/>
        <v>0</v>
      </c>
      <c r="AF51" s="317">
        <f t="shared" ref="AF51:AG51" si="164">1-AF50</f>
        <v>0</v>
      </c>
      <c r="AG51" s="317">
        <f t="shared" si="164"/>
        <v>0</v>
      </c>
      <c r="AH51" s="317">
        <f t="shared" ref="AH51:AI51" si="165">1-AH50</f>
        <v>0</v>
      </c>
      <c r="AI51" s="317">
        <f t="shared" si="165"/>
        <v>0</v>
      </c>
      <c r="AJ51" s="317">
        <f t="shared" ref="AJ51:AK51" si="166">1-AJ50</f>
        <v>0</v>
      </c>
      <c r="AK51" s="317">
        <f t="shared" si="166"/>
        <v>0</v>
      </c>
      <c r="AL51" s="317">
        <f t="shared" ref="AL51:AM51" si="167">1-AL50</f>
        <v>0</v>
      </c>
      <c r="AM51" s="317">
        <f t="shared" si="167"/>
        <v>0</v>
      </c>
      <c r="AN51" s="317">
        <f t="shared" ref="AN51:AO51" si="168">1-AN50</f>
        <v>0</v>
      </c>
      <c r="AO51" s="317">
        <f t="shared" si="168"/>
        <v>0</v>
      </c>
      <c r="AP51" s="317">
        <f t="shared" ref="AP51:AQ51" si="169">1-AP50</f>
        <v>0</v>
      </c>
      <c r="AQ51" s="317">
        <f t="shared" si="169"/>
        <v>0</v>
      </c>
      <c r="AR51" s="317">
        <f t="shared" ref="AR51" si="170">1-AR50</f>
        <v>0</v>
      </c>
    </row>
    <row r="52" spans="1:44" ht="23" customHeight="1">
      <c r="A52" s="74"/>
      <c r="B52" s="45"/>
      <c r="C52" s="194"/>
      <c r="D52" s="194"/>
      <c r="E52" s="194"/>
      <c r="F52" s="194"/>
      <c r="G52" s="74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</row>
    <row r="53" spans="1:44" s="293" customFormat="1" ht="23" customHeight="1">
      <c r="A53" s="291"/>
      <c r="B53" s="341" t="s">
        <v>166</v>
      </c>
      <c r="C53" s="342"/>
      <c r="D53" s="319">
        <f>H53+I53+J53+K53+L53+M53+N53+O53+P53+Q53+R53+S53</f>
        <v>0</v>
      </c>
      <c r="E53" s="319">
        <f>T53+V53+W53+X53+Y53+Z53+AA53+AB53+AC53+AD53+AE53+AF53</f>
        <v>15435</v>
      </c>
      <c r="F53" s="320">
        <f>AG53+AH53+AI53+AJ53+AK53+AL53+AM53+AN53+AO53+AP53+AQ53+AR53</f>
        <v>19600</v>
      </c>
      <c r="G53" s="291"/>
      <c r="H53" s="398">
        <f t="shared" ref="H53:R53" si="171">$D47*H50*H$28</f>
        <v>0</v>
      </c>
      <c r="I53" s="366">
        <f t="shared" si="171"/>
        <v>0</v>
      </c>
      <c r="J53" s="366">
        <f t="shared" si="171"/>
        <v>0</v>
      </c>
      <c r="K53" s="366">
        <f t="shared" si="171"/>
        <v>0</v>
      </c>
      <c r="L53" s="366">
        <f t="shared" si="171"/>
        <v>0</v>
      </c>
      <c r="M53" s="366">
        <f t="shared" si="171"/>
        <v>0</v>
      </c>
      <c r="N53" s="366">
        <f t="shared" si="171"/>
        <v>0</v>
      </c>
      <c r="O53" s="366">
        <f t="shared" si="171"/>
        <v>0</v>
      </c>
      <c r="P53" s="366">
        <f t="shared" si="171"/>
        <v>0</v>
      </c>
      <c r="Q53" s="366">
        <f t="shared" si="171"/>
        <v>0</v>
      </c>
      <c r="R53" s="366">
        <f t="shared" si="171"/>
        <v>0</v>
      </c>
      <c r="S53" s="366">
        <f>$D47*S50*S$28</f>
        <v>0</v>
      </c>
      <c r="T53" s="400">
        <f>$E47*T50*T$28</f>
        <v>2940</v>
      </c>
      <c r="U53" s="400"/>
      <c r="V53" s="319">
        <f>$E47*V50*V$28</f>
        <v>490</v>
      </c>
      <c r="W53" s="319">
        <f t="shared" ref="V53:AF53" si="172">$E47*W50*W$28</f>
        <v>3185</v>
      </c>
      <c r="X53" s="319">
        <f t="shared" si="172"/>
        <v>490</v>
      </c>
      <c r="Y53" s="319">
        <f t="shared" si="172"/>
        <v>3430</v>
      </c>
      <c r="Z53" s="319">
        <f t="shared" si="172"/>
        <v>735</v>
      </c>
      <c r="AA53" s="319">
        <f t="shared" si="172"/>
        <v>0</v>
      </c>
      <c r="AB53" s="319">
        <f t="shared" si="172"/>
        <v>980</v>
      </c>
      <c r="AC53" s="319">
        <f t="shared" si="172"/>
        <v>3185</v>
      </c>
      <c r="AD53" s="319">
        <f t="shared" si="172"/>
        <v>0</v>
      </c>
      <c r="AE53" s="319">
        <f t="shared" si="172"/>
        <v>0</v>
      </c>
      <c r="AF53" s="319">
        <f t="shared" si="172"/>
        <v>0</v>
      </c>
      <c r="AG53" s="400">
        <f>$F47*AG50*AG$28</f>
        <v>3185</v>
      </c>
      <c r="AH53" s="319">
        <f t="shared" ref="AH53:AR53" si="173">$F47*AH50*AH$28</f>
        <v>980</v>
      </c>
      <c r="AI53" s="319">
        <f t="shared" si="173"/>
        <v>2940</v>
      </c>
      <c r="AJ53" s="319">
        <f t="shared" si="173"/>
        <v>735</v>
      </c>
      <c r="AK53" s="319">
        <f t="shared" si="173"/>
        <v>3430</v>
      </c>
      <c r="AL53" s="319">
        <f t="shared" si="173"/>
        <v>735</v>
      </c>
      <c r="AM53" s="319">
        <f t="shared" si="173"/>
        <v>2940</v>
      </c>
      <c r="AN53" s="319">
        <f t="shared" si="173"/>
        <v>1225</v>
      </c>
      <c r="AO53" s="319">
        <f t="shared" si="173"/>
        <v>735</v>
      </c>
      <c r="AP53" s="319">
        <f t="shared" si="173"/>
        <v>2695</v>
      </c>
      <c r="AQ53" s="319">
        <f>$F47*AQ50*AQ$28</f>
        <v>0</v>
      </c>
      <c r="AR53" s="320">
        <f t="shared" si="173"/>
        <v>0</v>
      </c>
    </row>
    <row r="54" spans="1:44" s="293" customFormat="1" ht="23" customHeight="1">
      <c r="A54" s="291"/>
      <c r="B54" s="343" t="s">
        <v>167</v>
      </c>
      <c r="C54" s="344"/>
      <c r="D54" s="292">
        <f>H54+I54+J54+K54+L54+M54+N54+O54+P54+Q54+R54+S54</f>
        <v>0</v>
      </c>
      <c r="E54" s="292">
        <f>T54+V54+W54+X54+Y54+Z54+AA54+AB54+AC54+AD54+AE54+AF54</f>
        <v>0</v>
      </c>
      <c r="F54" s="321">
        <f>AG54+AH54+AI54+AJ54+AK54+AL54+AM54+AN54+AO54+AP54+AQ54+AR54</f>
        <v>0</v>
      </c>
      <c r="G54" s="291"/>
      <c r="H54" s="399">
        <f t="shared" ref="H54:R54" si="174">$D48*H51*H$28</f>
        <v>0</v>
      </c>
      <c r="I54" s="365">
        <f t="shared" si="174"/>
        <v>0</v>
      </c>
      <c r="J54" s="365">
        <f t="shared" si="174"/>
        <v>0</v>
      </c>
      <c r="K54" s="365">
        <f t="shared" si="174"/>
        <v>0</v>
      </c>
      <c r="L54" s="365">
        <f t="shared" si="174"/>
        <v>0</v>
      </c>
      <c r="M54" s="365">
        <f t="shared" si="174"/>
        <v>0</v>
      </c>
      <c r="N54" s="365">
        <f t="shared" si="174"/>
        <v>0</v>
      </c>
      <c r="O54" s="365">
        <f t="shared" si="174"/>
        <v>0</v>
      </c>
      <c r="P54" s="365">
        <f t="shared" si="174"/>
        <v>0</v>
      </c>
      <c r="Q54" s="365">
        <f t="shared" si="174"/>
        <v>0</v>
      </c>
      <c r="R54" s="365">
        <f t="shared" si="174"/>
        <v>0</v>
      </c>
      <c r="S54" s="365">
        <f>$D48*S51*S$28</f>
        <v>0</v>
      </c>
      <c r="T54" s="401">
        <f>$E48*T51*T$28</f>
        <v>0</v>
      </c>
      <c r="U54" s="401"/>
      <c r="V54" s="292">
        <f t="shared" ref="V54:AF54" si="175">$E48*V51*V$28</f>
        <v>0</v>
      </c>
      <c r="W54" s="292">
        <f t="shared" si="175"/>
        <v>0</v>
      </c>
      <c r="X54" s="292">
        <f t="shared" si="175"/>
        <v>0</v>
      </c>
      <c r="Y54" s="292">
        <f t="shared" si="175"/>
        <v>0</v>
      </c>
      <c r="Z54" s="292">
        <f t="shared" si="175"/>
        <v>0</v>
      </c>
      <c r="AA54" s="292">
        <f t="shared" si="175"/>
        <v>0</v>
      </c>
      <c r="AB54" s="292">
        <f t="shared" si="175"/>
        <v>0</v>
      </c>
      <c r="AC54" s="292">
        <f t="shared" si="175"/>
        <v>0</v>
      </c>
      <c r="AD54" s="292">
        <f t="shared" si="175"/>
        <v>0</v>
      </c>
      <c r="AE54" s="292">
        <f t="shared" si="175"/>
        <v>0</v>
      </c>
      <c r="AF54" s="292">
        <f t="shared" si="175"/>
        <v>0</v>
      </c>
      <c r="AG54" s="401">
        <f>$F48*AG51*AG$28</f>
        <v>0</v>
      </c>
      <c r="AH54" s="292">
        <f t="shared" ref="AH54:AR54" si="176">$F48*AH51*AH$28</f>
        <v>0</v>
      </c>
      <c r="AI54" s="292">
        <f t="shared" si="176"/>
        <v>0</v>
      </c>
      <c r="AJ54" s="292">
        <f t="shared" si="176"/>
        <v>0</v>
      </c>
      <c r="AK54" s="292">
        <f t="shared" si="176"/>
        <v>0</v>
      </c>
      <c r="AL54" s="292">
        <f t="shared" si="176"/>
        <v>0</v>
      </c>
      <c r="AM54" s="292">
        <f t="shared" si="176"/>
        <v>0</v>
      </c>
      <c r="AN54" s="292">
        <f t="shared" si="176"/>
        <v>0</v>
      </c>
      <c r="AO54" s="292">
        <f t="shared" si="176"/>
        <v>0</v>
      </c>
      <c r="AP54" s="292">
        <f t="shared" si="176"/>
        <v>0</v>
      </c>
      <c r="AQ54" s="292">
        <f t="shared" si="176"/>
        <v>0</v>
      </c>
      <c r="AR54" s="321">
        <f t="shared" si="176"/>
        <v>0</v>
      </c>
    </row>
    <row r="55" spans="1:44" s="293" customFormat="1" ht="23" customHeight="1">
      <c r="A55" s="291"/>
      <c r="B55" s="345" t="s">
        <v>168</v>
      </c>
      <c r="C55" s="346"/>
      <c r="D55" s="292">
        <f>H55+I55+J55+K55+L55+M55+N55+O55+P55+Q55+R55+S55</f>
        <v>0</v>
      </c>
      <c r="E55" s="292">
        <f>T55+V55+W55+X55+Y55+Z55+AA55+AB55+AC55+AD55+AE55+AF55</f>
        <v>15750</v>
      </c>
      <c r="F55" s="321">
        <f>AG55+AH55+AI55+AJ55+AK55+AL55+AM55+AN55+AO55+AP55+AQ55+AR55</f>
        <v>21000</v>
      </c>
      <c r="G55" s="291"/>
      <c r="H55" s="399">
        <f>$D49*H14*3</f>
        <v>0</v>
      </c>
      <c r="I55" s="365">
        <f t="shared" ref="I55:S55" si="177">$D49*I14*3</f>
        <v>0</v>
      </c>
      <c r="J55" s="365">
        <f t="shared" si="177"/>
        <v>0</v>
      </c>
      <c r="K55" s="365">
        <f t="shared" si="177"/>
        <v>0</v>
      </c>
      <c r="L55" s="365">
        <f t="shared" si="177"/>
        <v>0</v>
      </c>
      <c r="M55" s="365">
        <f t="shared" si="177"/>
        <v>0</v>
      </c>
      <c r="N55" s="365">
        <f t="shared" si="177"/>
        <v>0</v>
      </c>
      <c r="O55" s="365">
        <f t="shared" si="177"/>
        <v>0</v>
      </c>
      <c r="P55" s="365">
        <f t="shared" si="177"/>
        <v>0</v>
      </c>
      <c r="Q55" s="365">
        <f t="shared" si="177"/>
        <v>0</v>
      </c>
      <c r="R55" s="365">
        <f t="shared" si="177"/>
        <v>0</v>
      </c>
      <c r="S55" s="365">
        <f t="shared" si="177"/>
        <v>0</v>
      </c>
      <c r="T55" s="401">
        <v>0</v>
      </c>
      <c r="U55" s="401"/>
      <c r="V55" s="591">
        <v>0</v>
      </c>
      <c r="W55" s="591">
        <v>5250</v>
      </c>
      <c r="X55" s="591">
        <v>0</v>
      </c>
      <c r="Y55" s="591">
        <v>0</v>
      </c>
      <c r="Z55" s="591">
        <v>5250</v>
      </c>
      <c r="AA55" s="591">
        <v>0</v>
      </c>
      <c r="AB55" s="591">
        <v>0</v>
      </c>
      <c r="AC55" s="591">
        <v>5250</v>
      </c>
      <c r="AD55" s="591">
        <v>0</v>
      </c>
      <c r="AE55" s="591">
        <v>0</v>
      </c>
      <c r="AF55" s="591">
        <v>0</v>
      </c>
      <c r="AG55" s="401">
        <v>5250</v>
      </c>
      <c r="AH55" s="591">
        <v>0</v>
      </c>
      <c r="AI55" s="591">
        <v>0</v>
      </c>
      <c r="AJ55" s="591">
        <v>5250</v>
      </c>
      <c r="AK55" s="591">
        <v>0</v>
      </c>
      <c r="AL55" s="591">
        <v>5250</v>
      </c>
      <c r="AM55" s="591">
        <v>0</v>
      </c>
      <c r="AN55" s="591">
        <v>0</v>
      </c>
      <c r="AO55" s="591">
        <v>0</v>
      </c>
      <c r="AP55" s="591">
        <v>5250</v>
      </c>
      <c r="AQ55" s="591">
        <v>0</v>
      </c>
      <c r="AR55" s="592">
        <v>0</v>
      </c>
    </row>
    <row r="56" spans="1:44" s="3" customFormat="1" ht="23" customHeight="1">
      <c r="A56" s="74"/>
      <c r="B56" s="235" t="s">
        <v>140</v>
      </c>
      <c r="C56" s="331"/>
      <c r="D56" s="327">
        <f>H56+I56+J56+K56+L56+M56+N56+O56+P56+Q56+R56+S56</f>
        <v>0</v>
      </c>
      <c r="E56" s="279">
        <f>T56+V56+W56+X56+Y56+Z56+AA56+AB56+AC56+AD56+AE56+AF56</f>
        <v>31185</v>
      </c>
      <c r="F56" s="300">
        <f>AG56+AH56+AI56+AJ56+AK56+AL56+AM56+AN56+AO56+AP56+AQ56+AR56</f>
        <v>40600</v>
      </c>
      <c r="G56" s="117"/>
      <c r="H56" s="280">
        <f t="shared" ref="H56:AR56" si="178">SUM(H53:H55)</f>
        <v>0</v>
      </c>
      <c r="I56" s="280">
        <f t="shared" si="178"/>
        <v>0</v>
      </c>
      <c r="J56" s="280">
        <f t="shared" si="178"/>
        <v>0</v>
      </c>
      <c r="K56" s="280">
        <f t="shared" si="178"/>
        <v>0</v>
      </c>
      <c r="L56" s="280">
        <f t="shared" si="178"/>
        <v>0</v>
      </c>
      <c r="M56" s="280">
        <f t="shared" si="178"/>
        <v>0</v>
      </c>
      <c r="N56" s="280">
        <f t="shared" si="178"/>
        <v>0</v>
      </c>
      <c r="O56" s="280">
        <f t="shared" si="178"/>
        <v>0</v>
      </c>
      <c r="P56" s="280">
        <f t="shared" si="178"/>
        <v>0</v>
      </c>
      <c r="Q56" s="280">
        <f t="shared" si="178"/>
        <v>0</v>
      </c>
      <c r="R56" s="280">
        <f t="shared" si="178"/>
        <v>0</v>
      </c>
      <c r="S56" s="280">
        <f t="shared" si="178"/>
        <v>0</v>
      </c>
      <c r="T56" s="280">
        <f>SUM(T53:T55)</f>
        <v>2940</v>
      </c>
      <c r="U56" s="280"/>
      <c r="V56" s="280">
        <f t="shared" si="178"/>
        <v>490</v>
      </c>
      <c r="W56" s="280">
        <f t="shared" si="178"/>
        <v>8435</v>
      </c>
      <c r="X56" s="280">
        <f t="shared" si="178"/>
        <v>490</v>
      </c>
      <c r="Y56" s="280">
        <f t="shared" si="178"/>
        <v>3430</v>
      </c>
      <c r="Z56" s="280">
        <f t="shared" si="178"/>
        <v>5985</v>
      </c>
      <c r="AA56" s="280">
        <f t="shared" si="178"/>
        <v>0</v>
      </c>
      <c r="AB56" s="280">
        <f t="shared" si="178"/>
        <v>980</v>
      </c>
      <c r="AC56" s="280">
        <f t="shared" si="178"/>
        <v>8435</v>
      </c>
      <c r="AD56" s="280">
        <f t="shared" si="178"/>
        <v>0</v>
      </c>
      <c r="AE56" s="280">
        <f t="shared" si="178"/>
        <v>0</v>
      </c>
      <c r="AF56" s="280">
        <f t="shared" si="178"/>
        <v>0</v>
      </c>
      <c r="AG56" s="280">
        <f>SUM(AG53:AG55)</f>
        <v>8435</v>
      </c>
      <c r="AH56" s="280">
        <f t="shared" si="178"/>
        <v>980</v>
      </c>
      <c r="AI56" s="280">
        <f t="shared" si="178"/>
        <v>2940</v>
      </c>
      <c r="AJ56" s="280">
        <f t="shared" si="178"/>
        <v>5985</v>
      </c>
      <c r="AK56" s="280">
        <f t="shared" si="178"/>
        <v>3430</v>
      </c>
      <c r="AL56" s="280">
        <f t="shared" si="178"/>
        <v>5985</v>
      </c>
      <c r="AM56" s="280">
        <f t="shared" si="178"/>
        <v>2940</v>
      </c>
      <c r="AN56" s="280">
        <f t="shared" si="178"/>
        <v>1225</v>
      </c>
      <c r="AO56" s="280">
        <f t="shared" si="178"/>
        <v>735</v>
      </c>
      <c r="AP56" s="280">
        <f t="shared" si="178"/>
        <v>7945</v>
      </c>
      <c r="AQ56" s="280">
        <f t="shared" si="178"/>
        <v>0</v>
      </c>
      <c r="AR56" s="322">
        <f t="shared" si="178"/>
        <v>0</v>
      </c>
    </row>
    <row r="57" spans="1:44" s="52" customFormat="1" ht="23" customHeight="1">
      <c r="A57" s="118"/>
      <c r="B57" s="329" t="s">
        <v>90</v>
      </c>
      <c r="C57" s="330"/>
      <c r="D57" s="53" t="str">
        <f>IFERROR(D56/D$38,"-")</f>
        <v>-</v>
      </c>
      <c r="E57" s="53">
        <f>IFERROR(E56/E$38,"-")</f>
        <v>0.10382540950858969</v>
      </c>
      <c r="F57" s="55">
        <f>IFERROR(F56/F$38,"-")</f>
        <v>0.10546002389734532</v>
      </c>
      <c r="G57" s="118"/>
      <c r="H57" s="53" t="str">
        <f>IFERROR(H56/H$38,"-")</f>
        <v>-</v>
      </c>
      <c r="I57" s="53" t="str">
        <f t="shared" ref="I57:AR57" si="179">IFERROR(I56/I$38,"-")</f>
        <v>-</v>
      </c>
      <c r="J57" s="53" t="str">
        <f t="shared" si="179"/>
        <v>-</v>
      </c>
      <c r="K57" s="53" t="str">
        <f t="shared" si="179"/>
        <v>-</v>
      </c>
      <c r="L57" s="53" t="str">
        <f t="shared" si="179"/>
        <v>-</v>
      </c>
      <c r="M57" s="53" t="str">
        <f t="shared" si="179"/>
        <v>-</v>
      </c>
      <c r="N57" s="53" t="str">
        <f t="shared" si="179"/>
        <v>-</v>
      </c>
      <c r="O57" s="53" t="str">
        <f t="shared" si="179"/>
        <v>-</v>
      </c>
      <c r="P57" s="53" t="str">
        <f t="shared" si="179"/>
        <v>-</v>
      </c>
      <c r="Q57" s="53" t="str">
        <f t="shared" si="179"/>
        <v>-</v>
      </c>
      <c r="R57" s="53" t="str">
        <f t="shared" si="179"/>
        <v>-</v>
      </c>
      <c r="S57" s="53" t="str">
        <f t="shared" si="179"/>
        <v>-</v>
      </c>
      <c r="T57" s="53">
        <f>IFERROR(T56/T$38,"-")</f>
        <v>4.7634478289047308E-2</v>
      </c>
      <c r="U57" s="53"/>
      <c r="V57" s="53">
        <f t="shared" si="179"/>
        <v>7.2916666666666671E-2</v>
      </c>
      <c r="W57" s="53">
        <f t="shared" si="179"/>
        <v>0.12382560187903699</v>
      </c>
      <c r="X57" s="53">
        <f t="shared" si="179"/>
        <v>7.2916666666666671E-2</v>
      </c>
      <c r="Y57" s="53">
        <f t="shared" si="179"/>
        <v>5.2430449403852032E-2</v>
      </c>
      <c r="Z57" s="53">
        <f>IFERROR(Z56/Z$38,"-")</f>
        <v>0.45617378048780488</v>
      </c>
      <c r="AA57" s="53" t="str">
        <f t="shared" si="179"/>
        <v>-</v>
      </c>
      <c r="AB57" s="53">
        <f t="shared" si="179"/>
        <v>9.4049904030710174E-2</v>
      </c>
      <c r="AC57" s="53">
        <f t="shared" si="179"/>
        <v>0.12382560187903699</v>
      </c>
      <c r="AD57" s="53" t="str">
        <f t="shared" si="179"/>
        <v>-</v>
      </c>
      <c r="AE57" s="53" t="str">
        <f t="shared" si="179"/>
        <v>-</v>
      </c>
      <c r="AF57" s="53" t="str">
        <f t="shared" si="179"/>
        <v>-</v>
      </c>
      <c r="AG57" s="53">
        <f t="shared" si="179"/>
        <v>0.12382560187903699</v>
      </c>
      <c r="AH57" s="53">
        <f t="shared" si="179"/>
        <v>9.4049904030710174E-2</v>
      </c>
      <c r="AI57" s="53">
        <f t="shared" si="179"/>
        <v>4.7634478289047308E-2</v>
      </c>
      <c r="AJ57" s="53">
        <f t="shared" si="179"/>
        <v>0.45617378048780488</v>
      </c>
      <c r="AK57" s="53">
        <f t="shared" si="179"/>
        <v>5.2430449403852032E-2</v>
      </c>
      <c r="AL57" s="53">
        <f t="shared" si="179"/>
        <v>0.45617378048780488</v>
      </c>
      <c r="AM57" s="53">
        <f t="shared" si="179"/>
        <v>4.7634478289047308E-2</v>
      </c>
      <c r="AN57" s="53">
        <f t="shared" si="179"/>
        <v>7.2829964328180744E-2</v>
      </c>
      <c r="AO57" s="53">
        <f t="shared" si="179"/>
        <v>5.6021341463414635E-2</v>
      </c>
      <c r="AP57" s="53">
        <f t="shared" si="179"/>
        <v>0.12939739413680781</v>
      </c>
      <c r="AQ57" s="53" t="str">
        <f t="shared" si="179"/>
        <v>-</v>
      </c>
      <c r="AR57" s="55" t="str">
        <f t="shared" si="179"/>
        <v>-</v>
      </c>
    </row>
    <row r="58" spans="1:44"/>
    <row r="59" spans="1:44" ht="23" customHeight="1">
      <c r="A59" s="10">
        <v>2</v>
      </c>
      <c r="B59" s="120" t="s">
        <v>171</v>
      </c>
      <c r="C59" s="191"/>
      <c r="D59" s="177"/>
      <c r="E59" s="177"/>
      <c r="F59" s="192"/>
      <c r="G59" s="1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</row>
    <row r="60" spans="1:44" ht="23" customHeight="1">
      <c r="A60" s="6"/>
      <c r="B60" s="4"/>
      <c r="C60" s="191"/>
      <c r="D60" s="177"/>
      <c r="E60" s="177"/>
      <c r="F60" s="177"/>
      <c r="G60" s="1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</row>
    <row r="61" spans="1:44" ht="23" customHeight="1" thickBot="1">
      <c r="A61" s="1"/>
      <c r="B61" s="11" t="s">
        <v>14</v>
      </c>
      <c r="C61" s="11"/>
      <c r="D61" s="185"/>
      <c r="E61" s="185"/>
      <c r="F61" s="185"/>
      <c r="G61" s="1"/>
    </row>
    <row r="62" spans="1:44" ht="23" customHeight="1">
      <c r="A62" s="74"/>
      <c r="B62" s="153" t="s">
        <v>220</v>
      </c>
      <c r="C62" s="190"/>
      <c r="D62" s="193"/>
      <c r="E62" s="193">
        <v>400</v>
      </c>
      <c r="F62" s="193">
        <v>400</v>
      </c>
      <c r="G62" s="74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ht="23" customHeight="1">
      <c r="A63" s="127"/>
      <c r="B63" s="128"/>
      <c r="C63" s="188"/>
      <c r="D63" s="188"/>
      <c r="E63" s="188"/>
      <c r="F63" s="188"/>
      <c r="G63" s="110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</row>
    <row r="64" spans="1:44" s="24" customFormat="1" ht="23" customHeight="1">
      <c r="A64" s="149"/>
      <c r="B64" s="347" t="s">
        <v>172</v>
      </c>
      <c r="C64" s="348"/>
      <c r="D64" s="260">
        <f t="shared" ref="D64:D65" si="180">H64+I64+J64+K64+L64+M64+N64+O64+P64+Q64+R64+S64</f>
        <v>0</v>
      </c>
      <c r="E64" s="260">
        <f t="shared" ref="E64:E65" si="181">T64+V64+W64+X64+Y64+Z64+AA64+AB64+AC64+AD64+AE64+AF64</f>
        <v>24000</v>
      </c>
      <c r="F64" s="269">
        <f t="shared" ref="F64:F65" si="182">AG64+AH64+AI64+AJ64+AK64+AL64+AM64+AN64+AO64+AP64+AQ64+AR64</f>
        <v>29600</v>
      </c>
      <c r="G64" s="286"/>
      <c r="H64" s="405">
        <f>$D62*SUM(H25:H27)</f>
        <v>0</v>
      </c>
      <c r="I64" s="364">
        <f t="shared" ref="I64:S64" si="183">$D62*SUM(I25:I27)</f>
        <v>0</v>
      </c>
      <c r="J64" s="364">
        <f t="shared" si="183"/>
        <v>0</v>
      </c>
      <c r="K64" s="364">
        <f t="shared" si="183"/>
        <v>0</v>
      </c>
      <c r="L64" s="364">
        <f t="shared" si="183"/>
        <v>0</v>
      </c>
      <c r="M64" s="364">
        <f t="shared" si="183"/>
        <v>0</v>
      </c>
      <c r="N64" s="364">
        <f t="shared" si="183"/>
        <v>0</v>
      </c>
      <c r="O64" s="364">
        <f t="shared" si="183"/>
        <v>0</v>
      </c>
      <c r="P64" s="364">
        <f t="shared" si="183"/>
        <v>0</v>
      </c>
      <c r="Q64" s="364">
        <f t="shared" si="183"/>
        <v>0</v>
      </c>
      <c r="R64" s="364">
        <f t="shared" si="183"/>
        <v>0</v>
      </c>
      <c r="S64" s="364">
        <f t="shared" si="183"/>
        <v>0</v>
      </c>
      <c r="T64" s="404">
        <f>$E62*SUM(T25:T27)</f>
        <v>4800</v>
      </c>
      <c r="U64" s="404"/>
      <c r="V64" s="260">
        <f t="shared" ref="V64:AF64" si="184">$E62*SUM(V25:V27)</f>
        <v>800</v>
      </c>
      <c r="W64" s="260">
        <f t="shared" si="184"/>
        <v>4800</v>
      </c>
      <c r="X64" s="260">
        <f t="shared" si="184"/>
        <v>800</v>
      </c>
      <c r="Y64" s="260">
        <f t="shared" si="184"/>
        <v>5600</v>
      </c>
      <c r="Z64" s="260">
        <f t="shared" si="184"/>
        <v>800</v>
      </c>
      <c r="AA64" s="260">
        <f t="shared" si="184"/>
        <v>0</v>
      </c>
      <c r="AB64" s="260">
        <f t="shared" si="184"/>
        <v>1600</v>
      </c>
      <c r="AC64" s="260">
        <f t="shared" si="184"/>
        <v>4800</v>
      </c>
      <c r="AD64" s="260">
        <f t="shared" si="184"/>
        <v>0</v>
      </c>
      <c r="AE64" s="260">
        <f t="shared" si="184"/>
        <v>0</v>
      </c>
      <c r="AF64" s="260">
        <f t="shared" si="184"/>
        <v>0</v>
      </c>
      <c r="AG64" s="404">
        <f>$F62*SUM(AG25:AG27)</f>
        <v>4800</v>
      </c>
      <c r="AH64" s="260">
        <f t="shared" ref="AH64:AR64" si="185">$F62*SUM(AH25:AH27)</f>
        <v>1600</v>
      </c>
      <c r="AI64" s="260">
        <f t="shared" si="185"/>
        <v>4800</v>
      </c>
      <c r="AJ64" s="260">
        <f t="shared" si="185"/>
        <v>800</v>
      </c>
      <c r="AK64" s="260">
        <f t="shared" si="185"/>
        <v>5600</v>
      </c>
      <c r="AL64" s="260">
        <f t="shared" si="185"/>
        <v>800</v>
      </c>
      <c r="AM64" s="260">
        <f t="shared" si="185"/>
        <v>4800</v>
      </c>
      <c r="AN64" s="260">
        <f t="shared" si="185"/>
        <v>1600</v>
      </c>
      <c r="AO64" s="260">
        <f t="shared" si="185"/>
        <v>800</v>
      </c>
      <c r="AP64" s="260">
        <f t="shared" si="185"/>
        <v>4000</v>
      </c>
      <c r="AQ64" s="260">
        <f t="shared" si="185"/>
        <v>0</v>
      </c>
      <c r="AR64" s="269">
        <f t="shared" si="185"/>
        <v>0</v>
      </c>
    </row>
    <row r="65" spans="1:44" s="3" customFormat="1" ht="23" customHeight="1">
      <c r="A65" s="74"/>
      <c r="B65" s="235" t="s">
        <v>173</v>
      </c>
      <c r="C65" s="331"/>
      <c r="D65" s="279">
        <f t="shared" si="180"/>
        <v>0</v>
      </c>
      <c r="E65" s="279">
        <f t="shared" si="181"/>
        <v>24000</v>
      </c>
      <c r="F65" s="300">
        <f t="shared" si="182"/>
        <v>29600</v>
      </c>
      <c r="G65" s="117"/>
      <c r="H65" s="280">
        <f t="shared" ref="H65:AR65" si="186">SUM(H64:H64)</f>
        <v>0</v>
      </c>
      <c r="I65" s="280">
        <f t="shared" si="186"/>
        <v>0</v>
      </c>
      <c r="J65" s="280">
        <f t="shared" si="186"/>
        <v>0</v>
      </c>
      <c r="K65" s="280">
        <f t="shared" si="186"/>
        <v>0</v>
      </c>
      <c r="L65" s="280">
        <f t="shared" si="186"/>
        <v>0</v>
      </c>
      <c r="M65" s="280">
        <f t="shared" si="186"/>
        <v>0</v>
      </c>
      <c r="N65" s="280">
        <f t="shared" si="186"/>
        <v>0</v>
      </c>
      <c r="O65" s="280">
        <f t="shared" si="186"/>
        <v>0</v>
      </c>
      <c r="P65" s="280">
        <f t="shared" si="186"/>
        <v>0</v>
      </c>
      <c r="Q65" s="280">
        <f t="shared" si="186"/>
        <v>0</v>
      </c>
      <c r="R65" s="280">
        <f t="shared" si="186"/>
        <v>0</v>
      </c>
      <c r="S65" s="280">
        <f t="shared" si="186"/>
        <v>0</v>
      </c>
      <c r="T65" s="280">
        <f t="shared" si="186"/>
        <v>4800</v>
      </c>
      <c r="U65" s="280"/>
      <c r="V65" s="280">
        <f t="shared" si="186"/>
        <v>800</v>
      </c>
      <c r="W65" s="280">
        <f t="shared" si="186"/>
        <v>4800</v>
      </c>
      <c r="X65" s="280">
        <f t="shared" si="186"/>
        <v>800</v>
      </c>
      <c r="Y65" s="280">
        <f t="shared" si="186"/>
        <v>5600</v>
      </c>
      <c r="Z65" s="280">
        <f t="shared" si="186"/>
        <v>800</v>
      </c>
      <c r="AA65" s="280">
        <f t="shared" si="186"/>
        <v>0</v>
      </c>
      <c r="AB65" s="280">
        <f t="shared" si="186"/>
        <v>1600</v>
      </c>
      <c r="AC65" s="280">
        <f t="shared" si="186"/>
        <v>4800</v>
      </c>
      <c r="AD65" s="280">
        <f t="shared" si="186"/>
        <v>0</v>
      </c>
      <c r="AE65" s="280">
        <f t="shared" si="186"/>
        <v>0</v>
      </c>
      <c r="AF65" s="280">
        <f t="shared" si="186"/>
        <v>0</v>
      </c>
      <c r="AG65" s="280">
        <f>SUM(AG64:AG64)</f>
        <v>4800</v>
      </c>
      <c r="AH65" s="280">
        <f t="shared" si="186"/>
        <v>1600</v>
      </c>
      <c r="AI65" s="280">
        <f t="shared" si="186"/>
        <v>4800</v>
      </c>
      <c r="AJ65" s="280">
        <f t="shared" si="186"/>
        <v>800</v>
      </c>
      <c r="AK65" s="280">
        <f t="shared" si="186"/>
        <v>5600</v>
      </c>
      <c r="AL65" s="280">
        <f t="shared" si="186"/>
        <v>800</v>
      </c>
      <c r="AM65" s="280">
        <f t="shared" si="186"/>
        <v>4800</v>
      </c>
      <c r="AN65" s="280">
        <f t="shared" si="186"/>
        <v>1600</v>
      </c>
      <c r="AO65" s="280">
        <f t="shared" si="186"/>
        <v>800</v>
      </c>
      <c r="AP65" s="280">
        <f t="shared" si="186"/>
        <v>4000</v>
      </c>
      <c r="AQ65" s="280">
        <f t="shared" si="186"/>
        <v>0</v>
      </c>
      <c r="AR65" s="322">
        <f t="shared" si="186"/>
        <v>0</v>
      </c>
    </row>
    <row r="66" spans="1:44" s="52" customFormat="1" ht="23" customHeight="1">
      <c r="A66" s="118"/>
      <c r="B66" s="206" t="s">
        <v>90</v>
      </c>
      <c r="C66" s="54"/>
      <c r="D66" s="53" t="str">
        <f>IFERROR(D65/D$38,"-")</f>
        <v>-</v>
      </c>
      <c r="E66" s="53">
        <f>IFERROR(E65/E$38,"-")</f>
        <v>7.9904115061925685E-2</v>
      </c>
      <c r="F66" s="55">
        <f>IFERROR(F65/F$38,"-")</f>
        <v>7.6887111018754214E-2</v>
      </c>
      <c r="G66" s="118"/>
      <c r="H66" s="53" t="str">
        <f>IFERROR(H65/H$38,"-")</f>
        <v>-</v>
      </c>
      <c r="I66" s="53" t="str">
        <f t="shared" ref="I66" si="187">IFERROR(I65/I$38,"-")</f>
        <v>-</v>
      </c>
      <c r="J66" s="53" t="str">
        <f t="shared" ref="J66" si="188">IFERROR(J65/J$38,"-")</f>
        <v>-</v>
      </c>
      <c r="K66" s="53" t="str">
        <f t="shared" ref="K66" si="189">IFERROR(K65/K$38,"-")</f>
        <v>-</v>
      </c>
      <c r="L66" s="53" t="str">
        <f t="shared" ref="L66" si="190">IFERROR(L65/L$38,"-")</f>
        <v>-</v>
      </c>
      <c r="M66" s="53" t="str">
        <f t="shared" ref="M66" si="191">IFERROR(M65/M$38,"-")</f>
        <v>-</v>
      </c>
      <c r="N66" s="53" t="str">
        <f t="shared" ref="N66" si="192">IFERROR(N65/N$38,"-")</f>
        <v>-</v>
      </c>
      <c r="O66" s="53" t="str">
        <f t="shared" ref="O66" si="193">IFERROR(O65/O$38,"-")</f>
        <v>-</v>
      </c>
      <c r="P66" s="53" t="str">
        <f t="shared" ref="P66" si="194">IFERROR(P65/P$38,"-")</f>
        <v>-</v>
      </c>
      <c r="Q66" s="53" t="str">
        <f t="shared" ref="Q66" si="195">IFERROR(Q65/Q$38,"-")</f>
        <v>-</v>
      </c>
      <c r="R66" s="53" t="str">
        <f t="shared" ref="R66" si="196">IFERROR(R65/R$38,"-")</f>
        <v>-</v>
      </c>
      <c r="S66" s="53" t="str">
        <f t="shared" ref="S66" si="197">IFERROR(S65/S$38,"-")</f>
        <v>-</v>
      </c>
      <c r="T66" s="53">
        <f>IFERROR(T65/T$38,"-")</f>
        <v>7.7770576798444582E-2</v>
      </c>
      <c r="U66" s="53"/>
      <c r="V66" s="53">
        <f t="shared" ref="V66" si="198">IFERROR(V65/V$38,"-")</f>
        <v>0.11904761904761904</v>
      </c>
      <c r="W66" s="53">
        <f t="shared" ref="W66" si="199">IFERROR(W65/W$38,"-")</f>
        <v>7.0463887257780383E-2</v>
      </c>
      <c r="X66" s="53">
        <f t="shared" ref="X66" si="200">IFERROR(X65/X$38,"-")</f>
        <v>0.11904761904761904</v>
      </c>
      <c r="Y66" s="53">
        <f t="shared" ref="Y66" si="201">IFERROR(Y65/Y$38,"-")</f>
        <v>8.5600733720574751E-2</v>
      </c>
      <c r="Z66" s="53">
        <f t="shared" ref="Z66" si="202">IFERROR(Z65/Z$38,"-")</f>
        <v>6.097560975609756E-2</v>
      </c>
      <c r="AA66" s="53" t="str">
        <f t="shared" ref="AA66" si="203">IFERROR(AA65/AA$38,"-")</f>
        <v>-</v>
      </c>
      <c r="AB66" s="53">
        <f t="shared" ref="AB66" si="204">IFERROR(AB65/AB$38,"-")</f>
        <v>0.15355086372360843</v>
      </c>
      <c r="AC66" s="53">
        <f t="shared" ref="AC66" si="205">IFERROR(AC65/AC$38,"-")</f>
        <v>7.0463887257780383E-2</v>
      </c>
      <c r="AD66" s="53" t="str">
        <f t="shared" ref="AD66" si="206">IFERROR(AD65/AD$38,"-")</f>
        <v>-</v>
      </c>
      <c r="AE66" s="53" t="str">
        <f t="shared" ref="AE66" si="207">IFERROR(AE65/AE$38,"-")</f>
        <v>-</v>
      </c>
      <c r="AF66" s="53" t="str">
        <f t="shared" ref="AF66" si="208">IFERROR(AF65/AF$38,"-")</f>
        <v>-</v>
      </c>
      <c r="AG66" s="53">
        <f t="shared" ref="AG66" si="209">IFERROR(AG65/AG$38,"-")</f>
        <v>7.0463887257780383E-2</v>
      </c>
      <c r="AH66" s="53">
        <f t="shared" ref="AH66" si="210">IFERROR(AH65/AH$38,"-")</f>
        <v>0.15355086372360843</v>
      </c>
      <c r="AI66" s="53">
        <f t="shared" ref="AI66" si="211">IFERROR(AI65/AI$38,"-")</f>
        <v>7.7770576798444582E-2</v>
      </c>
      <c r="AJ66" s="53">
        <f t="shared" ref="AJ66" si="212">IFERROR(AJ65/AJ$38,"-")</f>
        <v>6.097560975609756E-2</v>
      </c>
      <c r="AK66" s="53">
        <f t="shared" ref="AK66" si="213">IFERROR(AK65/AK$38,"-")</f>
        <v>8.5600733720574751E-2</v>
      </c>
      <c r="AL66" s="53">
        <f t="shared" ref="AL66" si="214">IFERROR(AL65/AL$38,"-")</f>
        <v>6.097560975609756E-2</v>
      </c>
      <c r="AM66" s="53">
        <f t="shared" ref="AM66" si="215">IFERROR(AM65/AM$38,"-")</f>
        <v>7.7770576798444582E-2</v>
      </c>
      <c r="AN66" s="53">
        <f t="shared" ref="AN66" si="216">IFERROR(AN65/AN$38,"-")</f>
        <v>9.5124851367419744E-2</v>
      </c>
      <c r="AO66" s="53">
        <f t="shared" ref="AO66" si="217">IFERROR(AO65/AO$38,"-")</f>
        <v>6.097560975609756E-2</v>
      </c>
      <c r="AP66" s="53">
        <f t="shared" ref="AP66" si="218">IFERROR(AP65/AP$38,"-")</f>
        <v>6.5146579804560262E-2</v>
      </c>
      <c r="AQ66" s="53" t="str">
        <f t="shared" ref="AQ66" si="219">IFERROR(AQ65/AQ$38,"-")</f>
        <v>-</v>
      </c>
      <c r="AR66" s="55" t="str">
        <f t="shared" ref="AR66" si="220">IFERROR(AR65/AR$38,"-")</f>
        <v>-</v>
      </c>
    </row>
    <row r="67" spans="1:44"/>
    <row r="68" spans="1:44" ht="23" customHeight="1">
      <c r="A68" s="10">
        <v>3</v>
      </c>
      <c r="B68" s="120" t="s">
        <v>60</v>
      </c>
      <c r="C68" s="191"/>
      <c r="D68" s="177"/>
      <c r="E68" s="177"/>
      <c r="F68" s="192"/>
      <c r="G68" s="1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</row>
    <row r="69" spans="1:44" ht="23" customHeight="1">
      <c r="A69" s="6"/>
      <c r="B69" s="4"/>
      <c r="C69" s="191"/>
      <c r="D69" s="177"/>
      <c r="E69" s="177"/>
      <c r="F69" s="177"/>
      <c r="G69" s="1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79"/>
      <c r="AR69" s="179"/>
    </row>
    <row r="70" spans="1:44" ht="23" customHeight="1" thickBot="1">
      <c r="A70" s="1"/>
      <c r="B70" s="11" t="s">
        <v>144</v>
      </c>
      <c r="C70" s="11"/>
      <c r="D70" s="185"/>
      <c r="E70" s="185"/>
      <c r="F70" s="185"/>
      <c r="G70" s="1"/>
    </row>
    <row r="71" spans="1:44" ht="23" customHeight="1">
      <c r="A71" s="74"/>
      <c r="B71" s="153" t="s">
        <v>146</v>
      </c>
      <c r="C71" s="190"/>
      <c r="D71" s="193"/>
      <c r="E71" s="193">
        <v>200</v>
      </c>
      <c r="F71" s="193">
        <v>200</v>
      </c>
      <c r="G71" s="74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</row>
    <row r="72" spans="1:44" ht="23" customHeight="1">
      <c r="A72" s="74"/>
      <c r="B72" s="153" t="s">
        <v>142</v>
      </c>
      <c r="C72" s="190"/>
      <c r="D72" s="193"/>
      <c r="E72" s="193">
        <v>1000</v>
      </c>
      <c r="F72" s="193">
        <v>1000</v>
      </c>
      <c r="G72" s="74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</row>
    <row r="73" spans="1:44" ht="23" customHeight="1">
      <c r="A73" s="74"/>
      <c r="B73" s="153" t="s">
        <v>148</v>
      </c>
      <c r="C73" s="190"/>
      <c r="D73" s="193"/>
      <c r="E73" s="193">
        <v>1400</v>
      </c>
      <c r="F73" s="193">
        <v>1400</v>
      </c>
      <c r="G73" s="74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</row>
    <row r="74" spans="1:44" ht="23" customHeight="1">
      <c r="A74" s="74"/>
      <c r="B74" s="153" t="s">
        <v>216</v>
      </c>
      <c r="C74" s="190"/>
      <c r="D74" s="193"/>
      <c r="E74" s="193">
        <v>6000</v>
      </c>
      <c r="F74" s="193"/>
      <c r="G74" s="74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</row>
    <row r="75" spans="1:44" ht="23" customHeight="1">
      <c r="A75" s="127"/>
      <c r="B75" s="128"/>
      <c r="C75" s="188"/>
      <c r="D75" s="188"/>
      <c r="E75" s="188"/>
      <c r="F75" s="188"/>
      <c r="G75" s="110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</row>
    <row r="76" spans="1:44" s="24" customFormat="1" ht="23" customHeight="1">
      <c r="A76" s="149"/>
      <c r="B76" s="349" t="s">
        <v>147</v>
      </c>
      <c r="C76" s="350"/>
      <c r="D76" s="260">
        <f>H76+I76+J76+K76+L76+M76+N76+O76+P76+Q76+R76+S76</f>
        <v>0</v>
      </c>
      <c r="E76" s="260">
        <f>T76+V76+W76+X76+Y76+Z76+AA76+AB76+AC76+AD76+AE76+AF76</f>
        <v>2400</v>
      </c>
      <c r="F76" s="269">
        <f>AG76+AH76+AI76+AJ76+AK76+AL76+AM76+AN76+AO76+AP76+AQ76+AR76</f>
        <v>2400</v>
      </c>
      <c r="G76" s="286"/>
      <c r="H76" s="405">
        <f t="shared" ref="H76:K76" si="221">$D71</f>
        <v>0</v>
      </c>
      <c r="I76" s="364">
        <f t="shared" si="221"/>
        <v>0</v>
      </c>
      <c r="J76" s="364">
        <f t="shared" si="221"/>
        <v>0</v>
      </c>
      <c r="K76" s="364">
        <f t="shared" si="221"/>
        <v>0</v>
      </c>
      <c r="L76" s="364">
        <f t="shared" ref="L76:S79" si="222">$D71</f>
        <v>0</v>
      </c>
      <c r="M76" s="364">
        <f t="shared" si="222"/>
        <v>0</v>
      </c>
      <c r="N76" s="364">
        <f t="shared" si="222"/>
        <v>0</v>
      </c>
      <c r="O76" s="364">
        <f t="shared" si="222"/>
        <v>0</v>
      </c>
      <c r="P76" s="364">
        <f t="shared" si="222"/>
        <v>0</v>
      </c>
      <c r="Q76" s="364">
        <f t="shared" si="222"/>
        <v>0</v>
      </c>
      <c r="R76" s="364">
        <f t="shared" si="222"/>
        <v>0</v>
      </c>
      <c r="S76" s="364">
        <f t="shared" si="222"/>
        <v>0</v>
      </c>
      <c r="T76" s="404">
        <f t="shared" ref="T76:AF76" si="223">$E71</f>
        <v>200</v>
      </c>
      <c r="U76" s="404"/>
      <c r="V76" s="260">
        <f t="shared" si="223"/>
        <v>200</v>
      </c>
      <c r="W76" s="260">
        <f t="shared" si="223"/>
        <v>200</v>
      </c>
      <c r="X76" s="260">
        <f t="shared" si="223"/>
        <v>200</v>
      </c>
      <c r="Y76" s="260">
        <f t="shared" si="223"/>
        <v>200</v>
      </c>
      <c r="Z76" s="260">
        <f t="shared" si="223"/>
        <v>200</v>
      </c>
      <c r="AA76" s="260">
        <f t="shared" si="223"/>
        <v>200</v>
      </c>
      <c r="AB76" s="260">
        <f t="shared" si="223"/>
        <v>200</v>
      </c>
      <c r="AC76" s="260">
        <f t="shared" si="223"/>
        <v>200</v>
      </c>
      <c r="AD76" s="260">
        <f t="shared" si="223"/>
        <v>200</v>
      </c>
      <c r="AE76" s="260">
        <f t="shared" si="223"/>
        <v>200</v>
      </c>
      <c r="AF76" s="260">
        <f t="shared" si="223"/>
        <v>200</v>
      </c>
      <c r="AG76" s="404">
        <f t="shared" ref="AG76:AR76" si="224">$F71</f>
        <v>200</v>
      </c>
      <c r="AH76" s="260">
        <f t="shared" si="224"/>
        <v>200</v>
      </c>
      <c r="AI76" s="260">
        <f t="shared" si="224"/>
        <v>200</v>
      </c>
      <c r="AJ76" s="260">
        <f t="shared" si="224"/>
        <v>200</v>
      </c>
      <c r="AK76" s="260">
        <f t="shared" si="224"/>
        <v>200</v>
      </c>
      <c r="AL76" s="260">
        <f t="shared" si="224"/>
        <v>200</v>
      </c>
      <c r="AM76" s="260">
        <f t="shared" si="224"/>
        <v>200</v>
      </c>
      <c r="AN76" s="260">
        <f t="shared" si="224"/>
        <v>200</v>
      </c>
      <c r="AO76" s="260">
        <f t="shared" si="224"/>
        <v>200</v>
      </c>
      <c r="AP76" s="260">
        <f t="shared" si="224"/>
        <v>200</v>
      </c>
      <c r="AQ76" s="260">
        <f t="shared" si="224"/>
        <v>200</v>
      </c>
      <c r="AR76" s="269">
        <f t="shared" si="224"/>
        <v>200</v>
      </c>
    </row>
    <row r="77" spans="1:44" s="24" customFormat="1" ht="23" customHeight="1">
      <c r="A77" s="149"/>
      <c r="B77" s="351" t="s">
        <v>145</v>
      </c>
      <c r="C77" s="311"/>
      <c r="D77" s="140">
        <f>H77+I77+J77+K77+L77+M77+N77+O77+P77+Q77+R77+S77</f>
        <v>0</v>
      </c>
      <c r="E77" s="140">
        <f>T77+V77+W77+X77+Y77+Z77+AA77+AB77+AC77+AD77+AE77+AF77</f>
        <v>1000.0000000000001</v>
      </c>
      <c r="F77" s="146">
        <f>AG77+AH77+AI77+AJ77+AK77+AL77+AM77+AN77+AO77+AP77+AQ77+AR77</f>
        <v>1000.0000000000001</v>
      </c>
      <c r="G77" s="286"/>
      <c r="H77" s="406">
        <f t="shared" ref="H77:K77" si="225">$D72</f>
        <v>0</v>
      </c>
      <c r="I77" s="367">
        <f t="shared" si="225"/>
        <v>0</v>
      </c>
      <c r="J77" s="367">
        <f t="shared" si="225"/>
        <v>0</v>
      </c>
      <c r="K77" s="367">
        <f t="shared" si="225"/>
        <v>0</v>
      </c>
      <c r="L77" s="367">
        <f t="shared" si="222"/>
        <v>0</v>
      </c>
      <c r="M77" s="367">
        <f t="shared" si="222"/>
        <v>0</v>
      </c>
      <c r="N77" s="367">
        <f t="shared" si="222"/>
        <v>0</v>
      </c>
      <c r="O77" s="367">
        <f t="shared" si="222"/>
        <v>0</v>
      </c>
      <c r="P77" s="367">
        <f t="shared" si="222"/>
        <v>0</v>
      </c>
      <c r="Q77" s="367">
        <f t="shared" si="222"/>
        <v>0</v>
      </c>
      <c r="R77" s="367">
        <f t="shared" si="222"/>
        <v>0</v>
      </c>
      <c r="S77" s="367">
        <f t="shared" si="222"/>
        <v>0</v>
      </c>
      <c r="T77" s="121">
        <f t="shared" ref="T77:AF77" si="226">$E72/12</f>
        <v>83.333333333333329</v>
      </c>
      <c r="U77" s="121"/>
      <c r="V77" s="140">
        <f t="shared" si="226"/>
        <v>83.333333333333329</v>
      </c>
      <c r="W77" s="140">
        <f t="shared" si="226"/>
        <v>83.333333333333329</v>
      </c>
      <c r="X77" s="140">
        <f t="shared" si="226"/>
        <v>83.333333333333329</v>
      </c>
      <c r="Y77" s="140">
        <f t="shared" si="226"/>
        <v>83.333333333333329</v>
      </c>
      <c r="Z77" s="140">
        <f t="shared" si="226"/>
        <v>83.333333333333329</v>
      </c>
      <c r="AA77" s="140">
        <f t="shared" si="226"/>
        <v>83.333333333333329</v>
      </c>
      <c r="AB77" s="140">
        <f t="shared" si="226"/>
        <v>83.333333333333329</v>
      </c>
      <c r="AC77" s="140">
        <f t="shared" si="226"/>
        <v>83.333333333333329</v>
      </c>
      <c r="AD77" s="140">
        <f t="shared" si="226"/>
        <v>83.333333333333329</v>
      </c>
      <c r="AE77" s="140">
        <f t="shared" si="226"/>
        <v>83.333333333333329</v>
      </c>
      <c r="AF77" s="140">
        <f t="shared" si="226"/>
        <v>83.333333333333329</v>
      </c>
      <c r="AG77" s="121">
        <f>$F72/12</f>
        <v>83.333333333333329</v>
      </c>
      <c r="AH77" s="140">
        <f t="shared" ref="AH77:AR79" si="227">$F72/12</f>
        <v>83.333333333333329</v>
      </c>
      <c r="AI77" s="140">
        <f t="shared" si="227"/>
        <v>83.333333333333329</v>
      </c>
      <c r="AJ77" s="140">
        <f t="shared" si="227"/>
        <v>83.333333333333329</v>
      </c>
      <c r="AK77" s="140">
        <f t="shared" si="227"/>
        <v>83.333333333333329</v>
      </c>
      <c r="AL77" s="140">
        <f t="shared" si="227"/>
        <v>83.333333333333329</v>
      </c>
      <c r="AM77" s="140">
        <f t="shared" si="227"/>
        <v>83.333333333333329</v>
      </c>
      <c r="AN77" s="140">
        <f t="shared" si="227"/>
        <v>83.333333333333329</v>
      </c>
      <c r="AO77" s="140">
        <f t="shared" si="227"/>
        <v>83.333333333333329</v>
      </c>
      <c r="AP77" s="140">
        <f t="shared" si="227"/>
        <v>83.333333333333329</v>
      </c>
      <c r="AQ77" s="140">
        <f t="shared" si="227"/>
        <v>83.333333333333329</v>
      </c>
      <c r="AR77" s="146">
        <f t="shared" si="227"/>
        <v>83.333333333333329</v>
      </c>
    </row>
    <row r="78" spans="1:44" s="24" customFormat="1" ht="23" customHeight="1">
      <c r="A78" s="149"/>
      <c r="B78" s="352" t="s">
        <v>143</v>
      </c>
      <c r="C78" s="114"/>
      <c r="D78" s="140">
        <f>H78+I78+J78+K78+L78+M78+N78+O78+P78+Q78+R78+S78</f>
        <v>0</v>
      </c>
      <c r="E78" s="140">
        <f>T78+V78+W78+X78+Y78+Z78+AA78+AB78+AC78+AD78+AE78+AF78</f>
        <v>16800</v>
      </c>
      <c r="F78" s="146">
        <f>AG78+AH78+AI78+AJ78+AK78+AL78+AM78+AN78+AO78+AP78+AQ78+AR78</f>
        <v>16800</v>
      </c>
      <c r="G78" s="286"/>
      <c r="H78" s="406">
        <f t="shared" ref="H78:K79" si="228">$D73</f>
        <v>0</v>
      </c>
      <c r="I78" s="367">
        <f t="shared" si="228"/>
        <v>0</v>
      </c>
      <c r="J78" s="367">
        <f t="shared" si="228"/>
        <v>0</v>
      </c>
      <c r="K78" s="367">
        <f t="shared" si="228"/>
        <v>0</v>
      </c>
      <c r="L78" s="367">
        <f t="shared" si="222"/>
        <v>0</v>
      </c>
      <c r="M78" s="367">
        <f t="shared" si="222"/>
        <v>0</v>
      </c>
      <c r="N78" s="367">
        <f t="shared" si="222"/>
        <v>0</v>
      </c>
      <c r="O78" s="367">
        <f t="shared" si="222"/>
        <v>0</v>
      </c>
      <c r="P78" s="367">
        <f t="shared" si="222"/>
        <v>0</v>
      </c>
      <c r="Q78" s="367">
        <f t="shared" si="222"/>
        <v>0</v>
      </c>
      <c r="R78" s="367">
        <f t="shared" si="222"/>
        <v>0</v>
      </c>
      <c r="S78" s="367">
        <f t="shared" si="222"/>
        <v>0</v>
      </c>
      <c r="T78" s="121">
        <f t="shared" ref="T78:AF78" si="229">$E73</f>
        <v>1400</v>
      </c>
      <c r="U78" s="121"/>
      <c r="V78" s="140">
        <f t="shared" si="229"/>
        <v>1400</v>
      </c>
      <c r="W78" s="140">
        <f t="shared" si="229"/>
        <v>1400</v>
      </c>
      <c r="X78" s="140">
        <f t="shared" si="229"/>
        <v>1400</v>
      </c>
      <c r="Y78" s="140">
        <f t="shared" si="229"/>
        <v>1400</v>
      </c>
      <c r="Z78" s="140">
        <f t="shared" si="229"/>
        <v>1400</v>
      </c>
      <c r="AA78" s="140">
        <f t="shared" si="229"/>
        <v>1400</v>
      </c>
      <c r="AB78" s="140">
        <f t="shared" si="229"/>
        <v>1400</v>
      </c>
      <c r="AC78" s="140">
        <f t="shared" si="229"/>
        <v>1400</v>
      </c>
      <c r="AD78" s="140">
        <f t="shared" si="229"/>
        <v>1400</v>
      </c>
      <c r="AE78" s="140">
        <f t="shared" si="229"/>
        <v>1400</v>
      </c>
      <c r="AF78" s="140">
        <f t="shared" si="229"/>
        <v>1400</v>
      </c>
      <c r="AG78" s="121">
        <f t="shared" ref="AG78:AR78" si="230">$F73</f>
        <v>1400</v>
      </c>
      <c r="AH78" s="140">
        <f t="shared" si="230"/>
        <v>1400</v>
      </c>
      <c r="AI78" s="140">
        <f t="shared" si="230"/>
        <v>1400</v>
      </c>
      <c r="AJ78" s="140">
        <f t="shared" si="230"/>
        <v>1400</v>
      </c>
      <c r="AK78" s="140">
        <f t="shared" si="230"/>
        <v>1400</v>
      </c>
      <c r="AL78" s="140">
        <f t="shared" si="230"/>
        <v>1400</v>
      </c>
      <c r="AM78" s="140">
        <f t="shared" si="230"/>
        <v>1400</v>
      </c>
      <c r="AN78" s="140">
        <f t="shared" si="230"/>
        <v>1400</v>
      </c>
      <c r="AO78" s="140">
        <f t="shared" si="230"/>
        <v>1400</v>
      </c>
      <c r="AP78" s="140">
        <f t="shared" si="230"/>
        <v>1400</v>
      </c>
      <c r="AQ78" s="140">
        <f t="shared" si="230"/>
        <v>1400</v>
      </c>
      <c r="AR78" s="146">
        <f t="shared" si="230"/>
        <v>1400</v>
      </c>
    </row>
    <row r="79" spans="1:44" s="24" customFormat="1" ht="23" customHeight="1">
      <c r="A79" s="149"/>
      <c r="B79" s="353" t="str">
        <f>B74</f>
        <v>Conseil Accompagnement Formations / an</v>
      </c>
      <c r="C79" s="354"/>
      <c r="D79" s="140">
        <f>H79+I79+J79+K79+L79+M79+N79+O79+P79+Q79+R79+S79</f>
        <v>0</v>
      </c>
      <c r="E79" s="140">
        <f>T79+V79+W79+X79+Y79+Z79+AA79+AB79+AC79+AD79+AE79+AF79</f>
        <v>6000</v>
      </c>
      <c r="F79" s="146">
        <f>AG79+AH79+AI79+AJ79+AK79+AL79+AM79+AN79+AO79+AP79+AQ79+AR79</f>
        <v>0</v>
      </c>
      <c r="G79" s="286"/>
      <c r="H79" s="406">
        <f t="shared" si="228"/>
        <v>0</v>
      </c>
      <c r="I79" s="367">
        <f t="shared" si="228"/>
        <v>0</v>
      </c>
      <c r="J79" s="367">
        <f t="shared" si="228"/>
        <v>0</v>
      </c>
      <c r="K79" s="367">
        <f t="shared" si="228"/>
        <v>0</v>
      </c>
      <c r="L79" s="367">
        <f t="shared" si="222"/>
        <v>0</v>
      </c>
      <c r="M79" s="367">
        <f t="shared" si="222"/>
        <v>0</v>
      </c>
      <c r="N79" s="367">
        <f t="shared" si="222"/>
        <v>0</v>
      </c>
      <c r="O79" s="367">
        <f t="shared" si="222"/>
        <v>0</v>
      </c>
      <c r="P79" s="367">
        <f t="shared" si="222"/>
        <v>0</v>
      </c>
      <c r="Q79" s="367">
        <f t="shared" si="222"/>
        <v>0</v>
      </c>
      <c r="R79" s="367">
        <f t="shared" si="222"/>
        <v>0</v>
      </c>
      <c r="S79" s="367">
        <f t="shared" si="222"/>
        <v>0</v>
      </c>
      <c r="T79" s="121">
        <f t="shared" ref="T79:AF79" si="231">$E74/12</f>
        <v>500</v>
      </c>
      <c r="U79" s="121"/>
      <c r="V79" s="140">
        <f t="shared" si="231"/>
        <v>500</v>
      </c>
      <c r="W79" s="140">
        <f t="shared" si="231"/>
        <v>500</v>
      </c>
      <c r="X79" s="140">
        <f t="shared" si="231"/>
        <v>500</v>
      </c>
      <c r="Y79" s="140">
        <f t="shared" si="231"/>
        <v>500</v>
      </c>
      <c r="Z79" s="140">
        <f t="shared" si="231"/>
        <v>500</v>
      </c>
      <c r="AA79" s="140">
        <f t="shared" si="231"/>
        <v>500</v>
      </c>
      <c r="AB79" s="140">
        <f t="shared" si="231"/>
        <v>500</v>
      </c>
      <c r="AC79" s="140">
        <f t="shared" si="231"/>
        <v>500</v>
      </c>
      <c r="AD79" s="140">
        <f t="shared" si="231"/>
        <v>500</v>
      </c>
      <c r="AE79" s="140">
        <f t="shared" si="231"/>
        <v>500</v>
      </c>
      <c r="AF79" s="140">
        <f t="shared" si="231"/>
        <v>500</v>
      </c>
      <c r="AG79" s="121">
        <f>$F74/12</f>
        <v>0</v>
      </c>
      <c r="AH79" s="140">
        <f t="shared" si="227"/>
        <v>0</v>
      </c>
      <c r="AI79" s="140">
        <f t="shared" si="227"/>
        <v>0</v>
      </c>
      <c r="AJ79" s="140">
        <f t="shared" si="227"/>
        <v>0</v>
      </c>
      <c r="AK79" s="140">
        <f t="shared" si="227"/>
        <v>0</v>
      </c>
      <c r="AL79" s="140">
        <f t="shared" si="227"/>
        <v>0</v>
      </c>
      <c r="AM79" s="140">
        <f t="shared" si="227"/>
        <v>0</v>
      </c>
      <c r="AN79" s="140">
        <f t="shared" si="227"/>
        <v>0</v>
      </c>
      <c r="AO79" s="140">
        <f t="shared" si="227"/>
        <v>0</v>
      </c>
      <c r="AP79" s="140">
        <f t="shared" si="227"/>
        <v>0</v>
      </c>
      <c r="AQ79" s="140">
        <f t="shared" si="227"/>
        <v>0</v>
      </c>
      <c r="AR79" s="146">
        <f t="shared" si="227"/>
        <v>0</v>
      </c>
    </row>
    <row r="80" spans="1:44" s="3" customFormat="1" ht="23" customHeight="1">
      <c r="A80" s="74"/>
      <c r="B80" s="235" t="s">
        <v>203</v>
      </c>
      <c r="C80" s="331"/>
      <c r="D80" s="279">
        <f>H80+I80+J80+K80+L80+M80+N80+O80+P80+Q80+R80+S80</f>
        <v>0</v>
      </c>
      <c r="E80" s="279">
        <f>T80+V80+W80+X80+Y80+Z80+AA80+AB80+AC80+AD80+AE80+AF80</f>
        <v>26199.999999999989</v>
      </c>
      <c r="F80" s="300">
        <f>AG80+AH80+AI80+AJ80+AK80+AL80+AM80+AN80+AO80+AP80+AQ80+AR80</f>
        <v>20200</v>
      </c>
      <c r="G80" s="117"/>
      <c r="H80" s="280">
        <f t="shared" ref="H80:AR80" si="232">SUM(H76:H79)</f>
        <v>0</v>
      </c>
      <c r="I80" s="280">
        <f t="shared" si="232"/>
        <v>0</v>
      </c>
      <c r="J80" s="280">
        <f t="shared" si="232"/>
        <v>0</v>
      </c>
      <c r="K80" s="280">
        <f t="shared" si="232"/>
        <v>0</v>
      </c>
      <c r="L80" s="280">
        <f t="shared" si="232"/>
        <v>0</v>
      </c>
      <c r="M80" s="280">
        <f t="shared" si="232"/>
        <v>0</v>
      </c>
      <c r="N80" s="280">
        <f t="shared" si="232"/>
        <v>0</v>
      </c>
      <c r="O80" s="280">
        <f t="shared" si="232"/>
        <v>0</v>
      </c>
      <c r="P80" s="280">
        <f t="shared" si="232"/>
        <v>0</v>
      </c>
      <c r="Q80" s="280">
        <f t="shared" si="232"/>
        <v>0</v>
      </c>
      <c r="R80" s="280">
        <f t="shared" si="232"/>
        <v>0</v>
      </c>
      <c r="S80" s="280">
        <f t="shared" si="232"/>
        <v>0</v>
      </c>
      <c r="T80" s="280">
        <f t="shared" si="232"/>
        <v>2183.333333333333</v>
      </c>
      <c r="U80" s="280"/>
      <c r="V80" s="280">
        <f t="shared" si="232"/>
        <v>2183.333333333333</v>
      </c>
      <c r="W80" s="280">
        <f t="shared" si="232"/>
        <v>2183.333333333333</v>
      </c>
      <c r="X80" s="280">
        <f t="shared" si="232"/>
        <v>2183.333333333333</v>
      </c>
      <c r="Y80" s="280">
        <f t="shared" si="232"/>
        <v>2183.333333333333</v>
      </c>
      <c r="Z80" s="280">
        <f t="shared" si="232"/>
        <v>2183.333333333333</v>
      </c>
      <c r="AA80" s="280">
        <f t="shared" si="232"/>
        <v>2183.333333333333</v>
      </c>
      <c r="AB80" s="280">
        <f t="shared" si="232"/>
        <v>2183.333333333333</v>
      </c>
      <c r="AC80" s="280">
        <f t="shared" si="232"/>
        <v>2183.333333333333</v>
      </c>
      <c r="AD80" s="280">
        <f t="shared" si="232"/>
        <v>2183.333333333333</v>
      </c>
      <c r="AE80" s="280">
        <f t="shared" si="232"/>
        <v>2183.333333333333</v>
      </c>
      <c r="AF80" s="280">
        <f t="shared" si="232"/>
        <v>2183.333333333333</v>
      </c>
      <c r="AG80" s="280">
        <f>SUM(AG76:AG79)</f>
        <v>1683.3333333333333</v>
      </c>
      <c r="AH80" s="280">
        <f t="shared" si="232"/>
        <v>1683.3333333333333</v>
      </c>
      <c r="AI80" s="280">
        <f t="shared" si="232"/>
        <v>1683.3333333333333</v>
      </c>
      <c r="AJ80" s="280">
        <f t="shared" si="232"/>
        <v>1683.3333333333333</v>
      </c>
      <c r="AK80" s="280">
        <f t="shared" si="232"/>
        <v>1683.3333333333333</v>
      </c>
      <c r="AL80" s="280">
        <f t="shared" si="232"/>
        <v>1683.3333333333333</v>
      </c>
      <c r="AM80" s="280">
        <f t="shared" si="232"/>
        <v>1683.3333333333333</v>
      </c>
      <c r="AN80" s="280">
        <f t="shared" si="232"/>
        <v>1683.3333333333333</v>
      </c>
      <c r="AO80" s="280">
        <f t="shared" si="232"/>
        <v>1683.3333333333333</v>
      </c>
      <c r="AP80" s="280">
        <f t="shared" si="232"/>
        <v>1683.3333333333333</v>
      </c>
      <c r="AQ80" s="280">
        <f t="shared" si="232"/>
        <v>1683.3333333333333</v>
      </c>
      <c r="AR80" s="322">
        <f t="shared" si="232"/>
        <v>1683.3333333333333</v>
      </c>
    </row>
    <row r="81" spans="1:44" s="52" customFormat="1" ht="23" customHeight="1">
      <c r="A81" s="118"/>
      <c r="B81" s="206" t="s">
        <v>90</v>
      </c>
      <c r="C81" s="54"/>
      <c r="D81" s="53" t="str">
        <f>IFERROR(D80/D$38,"-")</f>
        <v>-</v>
      </c>
      <c r="E81" s="53">
        <f>IFERROR(E80/E$38,"-")</f>
        <v>8.7228658942602177E-2</v>
      </c>
      <c r="F81" s="55">
        <f>IFERROR(F80/F$38,"-")</f>
        <v>5.247025819523092E-2</v>
      </c>
      <c r="G81" s="118"/>
      <c r="H81" s="53" t="str">
        <f>IFERROR(H80/H$38,"-")</f>
        <v>-</v>
      </c>
      <c r="I81" s="53" t="str">
        <f t="shared" ref="I81" si="233">IFERROR(I80/I$38,"-")</f>
        <v>-</v>
      </c>
      <c r="J81" s="53" t="str">
        <f t="shared" ref="J81" si="234">IFERROR(J80/J$38,"-")</f>
        <v>-</v>
      </c>
      <c r="K81" s="53" t="str">
        <f t="shared" ref="K81" si="235">IFERROR(K80/K$38,"-")</f>
        <v>-</v>
      </c>
      <c r="L81" s="53" t="str">
        <f t="shared" ref="L81" si="236">IFERROR(L80/L$38,"-")</f>
        <v>-</v>
      </c>
      <c r="M81" s="53" t="str">
        <f t="shared" ref="M81" si="237">IFERROR(M80/M$38,"-")</f>
        <v>-</v>
      </c>
      <c r="N81" s="53" t="str">
        <f t="shared" ref="N81" si="238">IFERROR(N80/N$38,"-")</f>
        <v>-</v>
      </c>
      <c r="O81" s="53" t="str">
        <f t="shared" ref="O81" si="239">IFERROR(O80/O$38,"-")</f>
        <v>-</v>
      </c>
      <c r="P81" s="53" t="str">
        <f t="shared" ref="P81" si="240">IFERROR(P80/P$38,"-")</f>
        <v>-</v>
      </c>
      <c r="Q81" s="53" t="str">
        <f t="shared" ref="Q81" si="241">IFERROR(Q80/Q$38,"-")</f>
        <v>-</v>
      </c>
      <c r="R81" s="53" t="str">
        <f t="shared" ref="R81" si="242">IFERROR(R80/R$38,"-")</f>
        <v>-</v>
      </c>
      <c r="S81" s="53" t="str">
        <f t="shared" ref="S81" si="243">IFERROR(S80/S$38,"-")</f>
        <v>-</v>
      </c>
      <c r="T81" s="53">
        <f>IFERROR(T80/T$38,"-")</f>
        <v>3.53748109742925E-2</v>
      </c>
      <c r="U81" s="53"/>
      <c r="V81" s="53">
        <f t="shared" ref="V81" si="244">IFERROR(V80/V$38,"-")</f>
        <v>0.32490079365079361</v>
      </c>
      <c r="W81" s="53">
        <f t="shared" ref="W81" si="245">IFERROR(W80/W$38,"-")</f>
        <v>3.2051282051282048E-2</v>
      </c>
      <c r="X81" s="53">
        <f t="shared" ref="X81" si="246">IFERROR(X80/X$38,"-")</f>
        <v>0.32490079365079361</v>
      </c>
      <c r="Y81" s="53">
        <f t="shared" ref="Y81" si="247">IFERROR(Y80/Y$38,"-")</f>
        <v>3.3374095587485983E-2</v>
      </c>
      <c r="Z81" s="53">
        <f t="shared" ref="Z81" si="248">IFERROR(Z80/Z$38,"-")</f>
        <v>0.16641260162601623</v>
      </c>
      <c r="AA81" s="53" t="str">
        <f t="shared" ref="AA81" si="249">IFERROR(AA80/AA$38,"-")</f>
        <v>-</v>
      </c>
      <c r="AB81" s="53">
        <f t="shared" ref="AB81" si="250">IFERROR(AB80/AB$38,"-")</f>
        <v>0.20953294945617398</v>
      </c>
      <c r="AC81" s="53">
        <f t="shared" ref="AC81" si="251">IFERROR(AC80/AC$38,"-")</f>
        <v>3.2051282051282048E-2</v>
      </c>
      <c r="AD81" s="53" t="str">
        <f t="shared" ref="AD81" si="252">IFERROR(AD80/AD$38,"-")</f>
        <v>-</v>
      </c>
      <c r="AE81" s="53" t="str">
        <f t="shared" ref="AE81" si="253">IFERROR(AE80/AE$38,"-")</f>
        <v>-</v>
      </c>
      <c r="AF81" s="53" t="str">
        <f t="shared" ref="AF81" si="254">IFERROR(AF80/AF$38,"-")</f>
        <v>-</v>
      </c>
      <c r="AG81" s="53">
        <f t="shared" ref="AG81" si="255">IFERROR(AG80/AG$38,"-")</f>
        <v>2.471129379526326E-2</v>
      </c>
      <c r="AH81" s="53">
        <f t="shared" ref="AH81" si="256">IFERROR(AH80/AH$38,"-")</f>
        <v>0.16154830454254637</v>
      </c>
      <c r="AI81" s="53">
        <f t="shared" ref="AI81" si="257">IFERROR(AI80/AI$38,"-")</f>
        <v>2.7273709224454525E-2</v>
      </c>
      <c r="AJ81" s="53">
        <f t="shared" ref="AJ81" si="258">IFERROR(AJ80/AJ$38,"-")</f>
        <v>0.12830284552845528</v>
      </c>
      <c r="AK81" s="53">
        <f t="shared" ref="AK81" si="259">IFERROR(AK80/AK$38,"-")</f>
        <v>2.573117293386324E-2</v>
      </c>
      <c r="AL81" s="53">
        <f t="shared" ref="AL81" si="260">IFERROR(AL80/AL$38,"-")</f>
        <v>0.12830284552845528</v>
      </c>
      <c r="AM81" s="53">
        <f t="shared" ref="AM81" si="261">IFERROR(AM80/AM$38,"-")</f>
        <v>2.7273709224454525E-2</v>
      </c>
      <c r="AN81" s="53">
        <f t="shared" ref="AN81" si="262">IFERROR(AN80/AN$38,"-")</f>
        <v>0.10007927070947284</v>
      </c>
      <c r="AO81" s="53">
        <f t="shared" ref="AO81" si="263">IFERROR(AO80/AO$38,"-")</f>
        <v>0.12830284552845528</v>
      </c>
      <c r="AP81" s="53">
        <f t="shared" ref="AP81" si="264">IFERROR(AP80/AP$38,"-")</f>
        <v>2.7415852334419108E-2</v>
      </c>
      <c r="AQ81" s="53" t="str">
        <f t="shared" ref="AQ81" si="265">IFERROR(AQ80/AQ$38,"-")</f>
        <v>-</v>
      </c>
      <c r="AR81" s="55" t="str">
        <f t="shared" ref="AR81" si="266">IFERROR(AR80/AR$38,"-")</f>
        <v>-</v>
      </c>
    </row>
    <row r="82" spans="1:44"/>
    <row r="83" spans="1:44" ht="23" customHeight="1">
      <c r="A83" s="10">
        <v>4</v>
      </c>
      <c r="B83" s="120" t="s">
        <v>40</v>
      </c>
      <c r="C83" s="191"/>
      <c r="D83" s="177"/>
      <c r="E83" s="177"/>
      <c r="F83" s="192"/>
      <c r="G83" s="1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</row>
    <row r="84" spans="1:44" ht="23" customHeight="1">
      <c r="A84" s="6"/>
      <c r="B84" s="4"/>
      <c r="C84" s="191"/>
      <c r="D84" s="177"/>
      <c r="E84" s="177"/>
      <c r="F84" s="177"/>
      <c r="G84" s="1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</row>
    <row r="85" spans="1:44" ht="23" customHeight="1" thickBot="1">
      <c r="A85" s="1"/>
      <c r="B85" s="11" t="s">
        <v>14</v>
      </c>
      <c r="C85" s="11"/>
      <c r="D85" s="185"/>
      <c r="E85" s="185"/>
      <c r="F85" s="185"/>
      <c r="G85" s="1"/>
    </row>
    <row r="86" spans="1:44" ht="23" customHeight="1">
      <c r="A86" s="74"/>
      <c r="B86" s="153" t="s">
        <v>71</v>
      </c>
      <c r="C86" s="190"/>
      <c r="D86" s="193"/>
      <c r="E86" s="193">
        <v>1000</v>
      </c>
      <c r="F86" s="193">
        <v>1500</v>
      </c>
      <c r="G86" s="74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</row>
    <row r="87" spans="1:44" ht="23" customHeight="1" collapsed="1">
      <c r="A87" s="127"/>
      <c r="B87" s="128"/>
      <c r="C87" s="188"/>
      <c r="D87" s="188"/>
      <c r="E87" s="188"/>
      <c r="F87" s="188"/>
      <c r="G87" s="110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</row>
    <row r="88" spans="1:44" s="3" customFormat="1" ht="23" customHeight="1">
      <c r="A88" s="74"/>
      <c r="B88" s="235" t="s">
        <v>40</v>
      </c>
      <c r="C88" s="331"/>
      <c r="D88" s="279">
        <f>H88+I88+J88+K88+L88+M88+N88+O88+P88+Q88+R88+S88</f>
        <v>0</v>
      </c>
      <c r="E88" s="279">
        <f>T88+V88+W88+X88+Y88+Z88+AA88+AB88+AC88+AD88+AE88+AF88</f>
        <v>1000.0000000000001</v>
      </c>
      <c r="F88" s="279">
        <f>AG88+AH88+AI88+AJ88+AK88+AL88+AM88+AN88+AO88+AP88+AQ88+AR88</f>
        <v>1500</v>
      </c>
      <c r="G88" s="117"/>
      <c r="H88" s="280">
        <f t="shared" ref="H88:S88" si="267">$D86/12</f>
        <v>0</v>
      </c>
      <c r="I88" s="280">
        <f t="shared" si="267"/>
        <v>0</v>
      </c>
      <c r="J88" s="280">
        <f t="shared" si="267"/>
        <v>0</v>
      </c>
      <c r="K88" s="280">
        <f t="shared" si="267"/>
        <v>0</v>
      </c>
      <c r="L88" s="280">
        <f t="shared" si="267"/>
        <v>0</v>
      </c>
      <c r="M88" s="280">
        <f t="shared" si="267"/>
        <v>0</v>
      </c>
      <c r="N88" s="280">
        <f t="shared" si="267"/>
        <v>0</v>
      </c>
      <c r="O88" s="280">
        <f t="shared" si="267"/>
        <v>0</v>
      </c>
      <c r="P88" s="280">
        <f t="shared" si="267"/>
        <v>0</v>
      </c>
      <c r="Q88" s="280">
        <f t="shared" si="267"/>
        <v>0</v>
      </c>
      <c r="R88" s="280">
        <f t="shared" si="267"/>
        <v>0</v>
      </c>
      <c r="S88" s="280">
        <f t="shared" si="267"/>
        <v>0</v>
      </c>
      <c r="T88" s="280">
        <f t="shared" ref="T88:AF88" si="268">$E86/12</f>
        <v>83.333333333333329</v>
      </c>
      <c r="U88" s="280"/>
      <c r="V88" s="280">
        <f t="shared" si="268"/>
        <v>83.333333333333329</v>
      </c>
      <c r="W88" s="280">
        <f t="shared" si="268"/>
        <v>83.333333333333329</v>
      </c>
      <c r="X88" s="280">
        <f t="shared" si="268"/>
        <v>83.333333333333329</v>
      </c>
      <c r="Y88" s="280">
        <f t="shared" si="268"/>
        <v>83.333333333333329</v>
      </c>
      <c r="Z88" s="280">
        <f t="shared" si="268"/>
        <v>83.333333333333329</v>
      </c>
      <c r="AA88" s="280">
        <f t="shared" si="268"/>
        <v>83.333333333333329</v>
      </c>
      <c r="AB88" s="280">
        <f t="shared" si="268"/>
        <v>83.333333333333329</v>
      </c>
      <c r="AC88" s="280">
        <f t="shared" si="268"/>
        <v>83.333333333333329</v>
      </c>
      <c r="AD88" s="280">
        <f t="shared" si="268"/>
        <v>83.333333333333329</v>
      </c>
      <c r="AE88" s="280">
        <f t="shared" si="268"/>
        <v>83.333333333333329</v>
      </c>
      <c r="AF88" s="280">
        <f t="shared" si="268"/>
        <v>83.333333333333329</v>
      </c>
      <c r="AG88" s="280">
        <f t="shared" ref="AG88:AR88" si="269">$F86/12</f>
        <v>125</v>
      </c>
      <c r="AH88" s="280">
        <f t="shared" si="269"/>
        <v>125</v>
      </c>
      <c r="AI88" s="280">
        <f t="shared" si="269"/>
        <v>125</v>
      </c>
      <c r="AJ88" s="280">
        <f t="shared" si="269"/>
        <v>125</v>
      </c>
      <c r="AK88" s="280">
        <f t="shared" si="269"/>
        <v>125</v>
      </c>
      <c r="AL88" s="280">
        <f t="shared" si="269"/>
        <v>125</v>
      </c>
      <c r="AM88" s="280">
        <f t="shared" si="269"/>
        <v>125</v>
      </c>
      <c r="AN88" s="280">
        <f t="shared" si="269"/>
        <v>125</v>
      </c>
      <c r="AO88" s="280">
        <f t="shared" si="269"/>
        <v>125</v>
      </c>
      <c r="AP88" s="280">
        <f t="shared" si="269"/>
        <v>125</v>
      </c>
      <c r="AQ88" s="280">
        <f t="shared" si="269"/>
        <v>125</v>
      </c>
      <c r="AR88" s="322">
        <f t="shared" si="269"/>
        <v>125</v>
      </c>
    </row>
    <row r="89" spans="1:44" s="52" customFormat="1" ht="23" customHeight="1">
      <c r="A89" s="118"/>
      <c r="B89" s="206" t="s">
        <v>90</v>
      </c>
      <c r="C89" s="54"/>
      <c r="D89" s="53" t="str">
        <f>IFERROR(D88/D$38,"-")</f>
        <v>-</v>
      </c>
      <c r="E89" s="53">
        <f>IFERROR(E88/E$38,"-")</f>
        <v>3.3293381275802374E-3</v>
      </c>
      <c r="F89" s="55">
        <f>IFERROR(F88/F$38,"-")</f>
        <v>3.8963063016260583E-3</v>
      </c>
      <c r="G89" s="118"/>
      <c r="H89" s="53" t="str">
        <f>IFERROR(H88/H$38,"-")</f>
        <v>-</v>
      </c>
      <c r="I89" s="53" t="str">
        <f t="shared" ref="I89" si="270">IFERROR(I88/I$38,"-")</f>
        <v>-</v>
      </c>
      <c r="J89" s="53" t="str">
        <f t="shared" ref="J89" si="271">IFERROR(J88/J$38,"-")</f>
        <v>-</v>
      </c>
      <c r="K89" s="53" t="str">
        <f t="shared" ref="K89" si="272">IFERROR(K88/K$38,"-")</f>
        <v>-</v>
      </c>
      <c r="L89" s="53" t="str">
        <f t="shared" ref="L89" si="273">IFERROR(L88/L$38,"-")</f>
        <v>-</v>
      </c>
      <c r="M89" s="53" t="str">
        <f t="shared" ref="M89" si="274">IFERROR(M88/M$38,"-")</f>
        <v>-</v>
      </c>
      <c r="N89" s="53" t="str">
        <f t="shared" ref="N89" si="275">IFERROR(N88/N$38,"-")</f>
        <v>-</v>
      </c>
      <c r="O89" s="53" t="str">
        <f t="shared" ref="O89" si="276">IFERROR(O88/O$38,"-")</f>
        <v>-</v>
      </c>
      <c r="P89" s="53" t="str">
        <f t="shared" ref="P89" si="277">IFERROR(P88/P$38,"-")</f>
        <v>-</v>
      </c>
      <c r="Q89" s="53" t="str">
        <f t="shared" ref="Q89" si="278">IFERROR(Q88/Q$38,"-")</f>
        <v>-</v>
      </c>
      <c r="R89" s="53" t="str">
        <f t="shared" ref="R89" si="279">IFERROR(R88/R$38,"-")</f>
        <v>-</v>
      </c>
      <c r="S89" s="53" t="str">
        <f t="shared" ref="S89" si="280">IFERROR(S88/S$38,"-")</f>
        <v>-</v>
      </c>
      <c r="T89" s="53">
        <f>IFERROR(T88/T$38,"-")</f>
        <v>1.3501836249729963E-3</v>
      </c>
      <c r="U89" s="53"/>
      <c r="V89" s="53">
        <f t="shared" ref="V89" si="281">IFERROR(V88/V$38,"-")</f>
        <v>1.240079365079365E-2</v>
      </c>
      <c r="W89" s="53">
        <f t="shared" ref="W89" si="282">IFERROR(W88/W$38,"-")</f>
        <v>1.2233313760031317E-3</v>
      </c>
      <c r="X89" s="53">
        <f t="shared" ref="X89" si="283">IFERROR(X88/X$38,"-")</f>
        <v>1.240079365079365E-2</v>
      </c>
      <c r="Y89" s="53">
        <f t="shared" ref="Y89" si="284">IFERROR(Y88/Y$38,"-")</f>
        <v>1.2738204422704574E-3</v>
      </c>
      <c r="Z89" s="53">
        <f t="shared" ref="Z89" si="285">IFERROR(Z88/Z$38,"-")</f>
        <v>6.3516260162601625E-3</v>
      </c>
      <c r="AA89" s="53" t="str">
        <f t="shared" ref="AA89" si="286">IFERROR(AA88/AA$38,"-")</f>
        <v>-</v>
      </c>
      <c r="AB89" s="53">
        <f t="shared" ref="AB89" si="287">IFERROR(AB88/AB$38,"-")</f>
        <v>7.9974408189379398E-3</v>
      </c>
      <c r="AC89" s="53">
        <f t="shared" ref="AC89" si="288">IFERROR(AC88/AC$38,"-")</f>
        <v>1.2233313760031317E-3</v>
      </c>
      <c r="AD89" s="53" t="str">
        <f t="shared" ref="AD89" si="289">IFERROR(AD88/AD$38,"-")</f>
        <v>-</v>
      </c>
      <c r="AE89" s="53" t="str">
        <f t="shared" ref="AE89" si="290">IFERROR(AE88/AE$38,"-")</f>
        <v>-</v>
      </c>
      <c r="AF89" s="53" t="str">
        <f t="shared" ref="AF89" si="291">IFERROR(AF88/AF$38,"-")</f>
        <v>-</v>
      </c>
      <c r="AG89" s="53">
        <f t="shared" ref="AG89" si="292">IFERROR(AG88/AG$38,"-")</f>
        <v>1.8349970640046977E-3</v>
      </c>
      <c r="AH89" s="53">
        <f t="shared" ref="AH89" si="293">IFERROR(AH88/AH$38,"-")</f>
        <v>1.199616122840691E-2</v>
      </c>
      <c r="AI89" s="53">
        <f t="shared" ref="AI89" si="294">IFERROR(AI88/AI$38,"-")</f>
        <v>2.0252754374594944E-3</v>
      </c>
      <c r="AJ89" s="53">
        <f t="shared" ref="AJ89" si="295">IFERROR(AJ88/AJ$38,"-")</f>
        <v>9.5274390243902437E-3</v>
      </c>
      <c r="AK89" s="53">
        <f t="shared" ref="AK89" si="296">IFERROR(AK88/AK$38,"-")</f>
        <v>1.9107306634056863E-3</v>
      </c>
      <c r="AL89" s="53">
        <f t="shared" ref="AL89" si="297">IFERROR(AL88/AL$38,"-")</f>
        <v>9.5274390243902437E-3</v>
      </c>
      <c r="AM89" s="53">
        <f t="shared" ref="AM89" si="298">IFERROR(AM88/AM$38,"-")</f>
        <v>2.0252754374594944E-3</v>
      </c>
      <c r="AN89" s="53">
        <f t="shared" ref="AN89" si="299">IFERROR(AN88/AN$38,"-")</f>
        <v>7.431629013079667E-3</v>
      </c>
      <c r="AO89" s="53">
        <f t="shared" ref="AO89" si="300">IFERROR(AO88/AO$38,"-")</f>
        <v>9.5274390243902437E-3</v>
      </c>
      <c r="AP89" s="53">
        <f t="shared" ref="AP89" si="301">IFERROR(AP88/AP$38,"-")</f>
        <v>2.0358306188925082E-3</v>
      </c>
      <c r="AQ89" s="53" t="str">
        <f t="shared" ref="AQ89" si="302">IFERROR(AQ88/AQ$38,"-")</f>
        <v>-</v>
      </c>
      <c r="AR89" s="55" t="str">
        <f t="shared" ref="AR89" si="303">IFERROR(AR88/AR$38,"-")</f>
        <v>-</v>
      </c>
    </row>
    <row r="90" spans="1:44" ht="23" customHeight="1">
      <c r="A90" s="6"/>
      <c r="B90" s="4"/>
      <c r="C90" s="191"/>
      <c r="D90" s="177"/>
      <c r="E90" s="177"/>
      <c r="F90" s="177"/>
      <c r="G90" s="1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</row>
    <row r="91" spans="1:44" ht="23" customHeight="1">
      <c r="A91" s="6"/>
      <c r="B91" s="4"/>
      <c r="C91" s="191"/>
      <c r="D91" s="177"/>
      <c r="E91" s="177"/>
      <c r="F91" s="177"/>
      <c r="G91" s="1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</row>
    <row r="92" spans="1:44" ht="23" customHeight="1">
      <c r="A92" s="10">
        <v>5</v>
      </c>
      <c r="B92" s="120" t="s">
        <v>64</v>
      </c>
      <c r="C92" s="191"/>
      <c r="D92" s="177"/>
      <c r="E92" s="177"/>
      <c r="F92" s="192"/>
      <c r="G92" s="1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</row>
    <row r="93" spans="1:44" ht="23" customHeight="1">
      <c r="A93" s="6"/>
      <c r="B93" s="4"/>
      <c r="C93" s="191"/>
      <c r="D93" s="177"/>
      <c r="E93" s="177"/>
      <c r="F93" s="177"/>
      <c r="G93" s="1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</row>
    <row r="94" spans="1:44" ht="23" customHeight="1" thickBot="1">
      <c r="A94" s="1"/>
      <c r="B94" s="11" t="s">
        <v>14</v>
      </c>
      <c r="C94" s="11"/>
      <c r="D94" s="185"/>
      <c r="E94" s="185"/>
      <c r="F94" s="185"/>
      <c r="G94" s="1"/>
    </row>
    <row r="95" spans="1:44" ht="23" customHeight="1">
      <c r="A95" s="74"/>
      <c r="B95" s="153" t="s">
        <v>65</v>
      </c>
      <c r="C95" s="190"/>
      <c r="D95" s="193"/>
      <c r="E95" s="317">
        <v>0.15</v>
      </c>
      <c r="F95" s="317">
        <v>0.15</v>
      </c>
      <c r="G95" s="74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</row>
    <row r="96" spans="1:44" ht="23" customHeight="1">
      <c r="A96" s="74"/>
      <c r="B96" s="153" t="s">
        <v>67</v>
      </c>
      <c r="C96" s="190"/>
      <c r="D96" s="193"/>
      <c r="E96" s="317">
        <v>0.28000000000000003</v>
      </c>
      <c r="F96" s="340">
        <v>0.26500000000000001</v>
      </c>
      <c r="G96" s="74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</row>
    <row r="97" spans="1:49" ht="23" customHeight="1">
      <c r="A97" s="127"/>
      <c r="B97" s="128"/>
      <c r="C97" s="188"/>
      <c r="D97" s="188"/>
      <c r="E97" s="188"/>
      <c r="F97" s="188"/>
      <c r="G97" s="110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</row>
    <row r="98" spans="1:49" s="24" customFormat="1" ht="22" customHeight="1">
      <c r="A98" s="113"/>
      <c r="B98" s="355" t="s">
        <v>68</v>
      </c>
      <c r="C98" s="350"/>
      <c r="D98" s="260">
        <f>IF(AND('CR Khépri Formation'!C22&gt;0,'CR Khépri Formation'!C22&gt;38120),'Produits &amp; Charges Formation'!$D95*38120,0)+IF(AND('CR Khépri Formation'!C22&gt;0,'CR Khépri Formation'!C22&lt;38120),'Produits &amp; Charges Formation'!$D95*'CR Khépri Formation'!C22,0)</f>
        <v>0</v>
      </c>
      <c r="E98" s="260">
        <f>IF(AND('CR Khépri Formation'!D22&gt;0,'CR Khépri Formation'!D22&gt;38120),'Produits &amp; Charges Formation'!$E95*38120,0)+IF(AND('CR Khépri Formation'!D22&gt;0,'CR Khépri Formation'!D22&lt;38120),'Produits &amp; Charges Formation'!$E95*'CR Khépri Formation'!D22,0)</f>
        <v>5718</v>
      </c>
      <c r="F98" s="269">
        <f>IF(AND('CR Khépri Formation'!E22&gt;0,'CR Khépri Formation'!E22&gt;38120),'Produits &amp; Charges Formation'!$F95*38120,0)+IF(AND('CR Khépri Formation'!E22&gt;0,'CR Khépri Formation'!E22&lt;38120),'Produits &amp; Charges Formation'!$F95*'CR Khépri Formation'!E22,0)</f>
        <v>5718</v>
      </c>
      <c r="G98" s="135"/>
      <c r="H98" s="405">
        <f>$D98/12</f>
        <v>0</v>
      </c>
      <c r="I98" s="364">
        <f t="shared" ref="I98:I99" si="304">$D98/12</f>
        <v>0</v>
      </c>
      <c r="J98" s="364">
        <f t="shared" ref="J98:J99" si="305">$D98/12</f>
        <v>0</v>
      </c>
      <c r="K98" s="364">
        <f t="shared" ref="K98:K99" si="306">$D98/12</f>
        <v>0</v>
      </c>
      <c r="L98" s="364">
        <f t="shared" ref="L98:L99" si="307">$D98/12</f>
        <v>0</v>
      </c>
      <c r="M98" s="364">
        <f t="shared" ref="M98:M99" si="308">$D98/12</f>
        <v>0</v>
      </c>
      <c r="N98" s="364">
        <f t="shared" ref="N98:N99" si="309">$D98/12</f>
        <v>0</v>
      </c>
      <c r="O98" s="364">
        <f t="shared" ref="O98:O99" si="310">$D98/12</f>
        <v>0</v>
      </c>
      <c r="P98" s="364">
        <f t="shared" ref="P98:P99" si="311">$D98/12</f>
        <v>0</v>
      </c>
      <c r="Q98" s="364">
        <f t="shared" ref="Q98:Q99" si="312">$D98/12</f>
        <v>0</v>
      </c>
      <c r="R98" s="364">
        <f t="shared" ref="R98:R99" si="313">$D98/12</f>
        <v>0</v>
      </c>
      <c r="S98" s="364">
        <f t="shared" ref="S98:S99" si="314">$D98/12</f>
        <v>0</v>
      </c>
      <c r="T98" s="404">
        <f>$E98/12</f>
        <v>476.5</v>
      </c>
      <c r="U98" s="404"/>
      <c r="V98" s="260">
        <f t="shared" ref="V98:V99" si="315">$E98/12</f>
        <v>476.5</v>
      </c>
      <c r="W98" s="260">
        <f t="shared" ref="W98:W99" si="316">$E98/12</f>
        <v>476.5</v>
      </c>
      <c r="X98" s="260">
        <f t="shared" ref="X98:X99" si="317">$E98/12</f>
        <v>476.5</v>
      </c>
      <c r="Y98" s="260">
        <f t="shared" ref="Y98:Y99" si="318">$E98/12</f>
        <v>476.5</v>
      </c>
      <c r="Z98" s="260">
        <f t="shared" ref="Z98:Z99" si="319">$E98/12</f>
        <v>476.5</v>
      </c>
      <c r="AA98" s="260">
        <f t="shared" ref="AA98:AA99" si="320">$E98/12</f>
        <v>476.5</v>
      </c>
      <c r="AB98" s="260">
        <f t="shared" ref="AB98:AB99" si="321">$E98/12</f>
        <v>476.5</v>
      </c>
      <c r="AC98" s="260">
        <f t="shared" ref="AC98:AC99" si="322">$E98/12</f>
        <v>476.5</v>
      </c>
      <c r="AD98" s="260">
        <f t="shared" ref="AD98:AD99" si="323">$E98/12</f>
        <v>476.5</v>
      </c>
      <c r="AE98" s="260">
        <f t="shared" ref="AE98:AE99" si="324">$E98/12</f>
        <v>476.5</v>
      </c>
      <c r="AF98" s="260">
        <f t="shared" ref="AF98:AF99" si="325">$E98/12</f>
        <v>476.5</v>
      </c>
      <c r="AG98" s="404">
        <f>$F98/12</f>
        <v>476.5</v>
      </c>
      <c r="AH98" s="260">
        <f t="shared" ref="AH98:AR98" si="326">$F98/12</f>
        <v>476.5</v>
      </c>
      <c r="AI98" s="260">
        <f t="shared" si="326"/>
        <v>476.5</v>
      </c>
      <c r="AJ98" s="260">
        <f t="shared" si="326"/>
        <v>476.5</v>
      </c>
      <c r="AK98" s="260">
        <f t="shared" si="326"/>
        <v>476.5</v>
      </c>
      <c r="AL98" s="260">
        <f t="shared" si="326"/>
        <v>476.5</v>
      </c>
      <c r="AM98" s="260">
        <f t="shared" si="326"/>
        <v>476.5</v>
      </c>
      <c r="AN98" s="260">
        <f t="shared" si="326"/>
        <v>476.5</v>
      </c>
      <c r="AO98" s="260">
        <f t="shared" si="326"/>
        <v>476.5</v>
      </c>
      <c r="AP98" s="260">
        <f t="shared" si="326"/>
        <v>476.5</v>
      </c>
      <c r="AQ98" s="260">
        <f t="shared" si="326"/>
        <v>476.5</v>
      </c>
      <c r="AR98" s="269">
        <f t="shared" si="326"/>
        <v>476.5</v>
      </c>
    </row>
    <row r="99" spans="1:49" s="24" customFormat="1" ht="22" customHeight="1">
      <c r="A99" s="113"/>
      <c r="B99" s="356" t="s">
        <v>69</v>
      </c>
      <c r="C99" s="357"/>
      <c r="D99" s="140">
        <f>IF('CR Khépri Formation'!C22&gt;38120,'Produits &amp; Charges Formation'!$D96*('CR Khépri Formation'!C22-38120),0)</f>
        <v>0</v>
      </c>
      <c r="E99" s="140">
        <f>IF('CR Khépri Formation'!D22&gt;38120,'Produits &amp; Charges Formation'!$E96*('CR Khépri Formation'!D22-38120),0)</f>
        <v>50415.4</v>
      </c>
      <c r="F99" s="146">
        <f>IF('CR Khépri Formation'!E22&gt;38120,'Produits &amp; Charges Formation'!$F96*('CR Khépri Formation'!E22-38120),0)</f>
        <v>64543.4</v>
      </c>
      <c r="G99" s="135"/>
      <c r="H99" s="406">
        <f>$D99/12</f>
        <v>0</v>
      </c>
      <c r="I99" s="367">
        <f t="shared" si="304"/>
        <v>0</v>
      </c>
      <c r="J99" s="367">
        <f t="shared" si="305"/>
        <v>0</v>
      </c>
      <c r="K99" s="367">
        <f t="shared" si="306"/>
        <v>0</v>
      </c>
      <c r="L99" s="367">
        <f t="shared" si="307"/>
        <v>0</v>
      </c>
      <c r="M99" s="367">
        <f t="shared" si="308"/>
        <v>0</v>
      </c>
      <c r="N99" s="367">
        <f t="shared" si="309"/>
        <v>0</v>
      </c>
      <c r="O99" s="367">
        <f t="shared" si="310"/>
        <v>0</v>
      </c>
      <c r="P99" s="367">
        <f t="shared" si="311"/>
        <v>0</v>
      </c>
      <c r="Q99" s="367">
        <f t="shared" si="312"/>
        <v>0</v>
      </c>
      <c r="R99" s="367">
        <f t="shared" si="313"/>
        <v>0</v>
      </c>
      <c r="S99" s="367">
        <f t="shared" si="314"/>
        <v>0</v>
      </c>
      <c r="T99" s="121">
        <f>$E99/12</f>
        <v>4201.2833333333338</v>
      </c>
      <c r="U99" s="121"/>
      <c r="V99" s="140">
        <f t="shared" si="315"/>
        <v>4201.2833333333338</v>
      </c>
      <c r="W99" s="140">
        <f t="shared" si="316"/>
        <v>4201.2833333333338</v>
      </c>
      <c r="X99" s="140">
        <f t="shared" si="317"/>
        <v>4201.2833333333338</v>
      </c>
      <c r="Y99" s="140">
        <f t="shared" si="318"/>
        <v>4201.2833333333338</v>
      </c>
      <c r="Z99" s="140">
        <f t="shared" si="319"/>
        <v>4201.2833333333338</v>
      </c>
      <c r="AA99" s="140">
        <f t="shared" si="320"/>
        <v>4201.2833333333338</v>
      </c>
      <c r="AB99" s="140">
        <f t="shared" si="321"/>
        <v>4201.2833333333338</v>
      </c>
      <c r="AC99" s="140">
        <f t="shared" si="322"/>
        <v>4201.2833333333338</v>
      </c>
      <c r="AD99" s="140">
        <f t="shared" si="323"/>
        <v>4201.2833333333338</v>
      </c>
      <c r="AE99" s="140">
        <f t="shared" si="324"/>
        <v>4201.2833333333338</v>
      </c>
      <c r="AF99" s="140">
        <f t="shared" si="325"/>
        <v>4201.2833333333338</v>
      </c>
      <c r="AG99" s="121">
        <f>$F99/12</f>
        <v>5378.6166666666668</v>
      </c>
      <c r="AH99" s="140">
        <f t="shared" ref="AH99" si="327">$F99/12</f>
        <v>5378.6166666666668</v>
      </c>
      <c r="AI99" s="140">
        <f t="shared" ref="AI99" si="328">$F99/12</f>
        <v>5378.6166666666668</v>
      </c>
      <c r="AJ99" s="140">
        <f t="shared" ref="AJ99" si="329">$F99/12</f>
        <v>5378.6166666666668</v>
      </c>
      <c r="AK99" s="140">
        <f t="shared" ref="AK99" si="330">$F99/12</f>
        <v>5378.6166666666668</v>
      </c>
      <c r="AL99" s="140">
        <f t="shared" ref="AL99" si="331">$F99/12</f>
        <v>5378.6166666666668</v>
      </c>
      <c r="AM99" s="140">
        <f t="shared" ref="AM99" si="332">$F99/12</f>
        <v>5378.6166666666668</v>
      </c>
      <c r="AN99" s="140">
        <f t="shared" ref="AN99" si="333">$F99/12</f>
        <v>5378.6166666666668</v>
      </c>
      <c r="AO99" s="140">
        <f t="shared" ref="AO99" si="334">$F99/12</f>
        <v>5378.6166666666668</v>
      </c>
      <c r="AP99" s="140">
        <f t="shared" ref="AP99" si="335">$F99/12</f>
        <v>5378.6166666666668</v>
      </c>
      <c r="AQ99" s="140">
        <f t="shared" ref="AQ99" si="336">$F99/12</f>
        <v>5378.6166666666668</v>
      </c>
      <c r="AR99" s="392">
        <f t="shared" ref="AR99" si="337">$F99/12</f>
        <v>5378.6166666666668</v>
      </c>
    </row>
    <row r="100" spans="1:49" s="3" customFormat="1" ht="23" customHeight="1">
      <c r="A100" s="74"/>
      <c r="B100" s="235" t="s">
        <v>64</v>
      </c>
      <c r="C100" s="331"/>
      <c r="D100" s="279">
        <f>H100+I100+J100+K100+L100+M100+N100+O100+P100+Q100+R100+S100</f>
        <v>0</v>
      </c>
      <c r="E100" s="279">
        <f>T100+V100+W100+X100+Y100+Z100+AA100+AB100+AC100+AD100+AE100+AF100</f>
        <v>56133.4</v>
      </c>
      <c r="F100" s="300">
        <f>AG100+AH100+AI100+AJ100+AK100+AL100+AM100+AN100+AO100+AP100+AQ100+AR100</f>
        <v>70261.400000000009</v>
      </c>
      <c r="G100" s="117"/>
      <c r="H100" s="280">
        <f t="shared" ref="H100:AR100" si="338">SUM(H98:H99)</f>
        <v>0</v>
      </c>
      <c r="I100" s="280">
        <f t="shared" si="338"/>
        <v>0</v>
      </c>
      <c r="J100" s="280">
        <f t="shared" si="338"/>
        <v>0</v>
      </c>
      <c r="K100" s="280">
        <f t="shared" si="338"/>
        <v>0</v>
      </c>
      <c r="L100" s="280">
        <f t="shared" si="338"/>
        <v>0</v>
      </c>
      <c r="M100" s="280">
        <f t="shared" si="338"/>
        <v>0</v>
      </c>
      <c r="N100" s="280">
        <f t="shared" si="338"/>
        <v>0</v>
      </c>
      <c r="O100" s="280">
        <f t="shared" si="338"/>
        <v>0</v>
      </c>
      <c r="P100" s="280">
        <f t="shared" si="338"/>
        <v>0</v>
      </c>
      <c r="Q100" s="280">
        <f t="shared" si="338"/>
        <v>0</v>
      </c>
      <c r="R100" s="280">
        <f t="shared" si="338"/>
        <v>0</v>
      </c>
      <c r="S100" s="280">
        <f t="shared" si="338"/>
        <v>0</v>
      </c>
      <c r="T100" s="280">
        <f t="shared" si="338"/>
        <v>4677.7833333333338</v>
      </c>
      <c r="U100" s="280"/>
      <c r="V100" s="280">
        <f t="shared" si="338"/>
        <v>4677.7833333333338</v>
      </c>
      <c r="W100" s="280">
        <f t="shared" si="338"/>
        <v>4677.7833333333338</v>
      </c>
      <c r="X100" s="280">
        <f t="shared" si="338"/>
        <v>4677.7833333333338</v>
      </c>
      <c r="Y100" s="280">
        <f t="shared" si="338"/>
        <v>4677.7833333333338</v>
      </c>
      <c r="Z100" s="280">
        <f t="shared" si="338"/>
        <v>4677.7833333333338</v>
      </c>
      <c r="AA100" s="280">
        <f t="shared" si="338"/>
        <v>4677.7833333333338</v>
      </c>
      <c r="AB100" s="280">
        <f t="shared" si="338"/>
        <v>4677.7833333333338</v>
      </c>
      <c r="AC100" s="280">
        <f t="shared" si="338"/>
        <v>4677.7833333333338</v>
      </c>
      <c r="AD100" s="280">
        <f t="shared" si="338"/>
        <v>4677.7833333333338</v>
      </c>
      <c r="AE100" s="280">
        <f t="shared" si="338"/>
        <v>4677.7833333333338</v>
      </c>
      <c r="AF100" s="280">
        <f t="shared" si="338"/>
        <v>4677.7833333333338</v>
      </c>
      <c r="AG100" s="280">
        <f>SUM(AG98:AG99)</f>
        <v>5855.1166666666668</v>
      </c>
      <c r="AH100" s="280">
        <f t="shared" si="338"/>
        <v>5855.1166666666668</v>
      </c>
      <c r="AI100" s="280">
        <f t="shared" si="338"/>
        <v>5855.1166666666668</v>
      </c>
      <c r="AJ100" s="280">
        <f t="shared" si="338"/>
        <v>5855.1166666666668</v>
      </c>
      <c r="AK100" s="280">
        <f t="shared" si="338"/>
        <v>5855.1166666666668</v>
      </c>
      <c r="AL100" s="280">
        <f t="shared" si="338"/>
        <v>5855.1166666666668</v>
      </c>
      <c r="AM100" s="280">
        <f t="shared" si="338"/>
        <v>5855.1166666666668</v>
      </c>
      <c r="AN100" s="280">
        <f t="shared" si="338"/>
        <v>5855.1166666666668</v>
      </c>
      <c r="AO100" s="280">
        <f t="shared" si="338"/>
        <v>5855.1166666666668</v>
      </c>
      <c r="AP100" s="280">
        <f t="shared" si="338"/>
        <v>5855.1166666666668</v>
      </c>
      <c r="AQ100" s="280">
        <f t="shared" si="338"/>
        <v>5855.1166666666668</v>
      </c>
      <c r="AR100" s="322">
        <f t="shared" si="338"/>
        <v>5855.1166666666668</v>
      </c>
    </row>
    <row r="101" spans="1:49" s="52" customFormat="1" ht="23" customHeight="1">
      <c r="A101" s="118"/>
      <c r="B101" s="206" t="s">
        <v>90</v>
      </c>
      <c r="C101" s="54"/>
      <c r="D101" s="53" t="str">
        <f>IFERROR(D100/D$38,"-")</f>
        <v>-</v>
      </c>
      <c r="E101" s="53">
        <f>IFERROR(E100/E$38,"-")</f>
        <v>0.18688706885071249</v>
      </c>
      <c r="F101" s="55">
        <f>IFERROR(F100/F$38,"-")</f>
        <v>0.18250662372071277</v>
      </c>
      <c r="G101" s="118"/>
      <c r="H101" s="53" t="str">
        <f>IFERROR(H100/H$38,"-")</f>
        <v>-</v>
      </c>
      <c r="I101" s="53" t="str">
        <f t="shared" ref="I101" si="339">IFERROR(I100/I$38,"-")</f>
        <v>-</v>
      </c>
      <c r="J101" s="53" t="str">
        <f t="shared" ref="J101" si="340">IFERROR(J100/J$38,"-")</f>
        <v>-</v>
      </c>
      <c r="K101" s="53" t="str">
        <f t="shared" ref="K101" si="341">IFERROR(K100/K$38,"-")</f>
        <v>-</v>
      </c>
      <c r="L101" s="53" t="str">
        <f t="shared" ref="L101" si="342">IFERROR(L100/L$38,"-")</f>
        <v>-</v>
      </c>
      <c r="M101" s="53" t="str">
        <f t="shared" ref="M101" si="343">IFERROR(M100/M$38,"-")</f>
        <v>-</v>
      </c>
      <c r="N101" s="53" t="str">
        <f t="shared" ref="N101" si="344">IFERROR(N100/N$38,"-")</f>
        <v>-</v>
      </c>
      <c r="O101" s="53" t="str">
        <f t="shared" ref="O101" si="345">IFERROR(O100/O$38,"-")</f>
        <v>-</v>
      </c>
      <c r="P101" s="53" t="str">
        <f t="shared" ref="P101" si="346">IFERROR(P100/P$38,"-")</f>
        <v>-</v>
      </c>
      <c r="Q101" s="53" t="str">
        <f t="shared" ref="Q101" si="347">IFERROR(Q100/Q$38,"-")</f>
        <v>-</v>
      </c>
      <c r="R101" s="53" t="str">
        <f t="shared" ref="R101" si="348">IFERROR(R100/R$38,"-")</f>
        <v>-</v>
      </c>
      <c r="S101" s="53" t="str">
        <f t="shared" ref="S101" si="349">IFERROR(S100/S$38,"-")</f>
        <v>-</v>
      </c>
      <c r="T101" s="53">
        <f t="shared" ref="T101" si="350">IFERROR(T100/T$38,"-")</f>
        <v>7.5790397494059206E-2</v>
      </c>
      <c r="U101" s="53"/>
      <c r="V101" s="53">
        <f t="shared" ref="V101" si="351">IFERROR(V100/V$38,"-")</f>
        <v>0.6960987103174604</v>
      </c>
      <c r="W101" s="53">
        <f t="shared" ref="W101" si="352">IFERROR(W100/W$38,"-")</f>
        <v>6.8669749461734195E-2</v>
      </c>
      <c r="X101" s="53">
        <f t="shared" ref="X101" si="353">IFERROR(X100/X$38,"-")</f>
        <v>0.6960987103174604</v>
      </c>
      <c r="Y101" s="53">
        <f t="shared" ref="Y101" si="354">IFERROR(Y100/Y$38,"-")</f>
        <v>7.1503872414144506E-2</v>
      </c>
      <c r="Z101" s="53">
        <f t="shared" ref="Z101" si="355">IFERROR(Z100/Z$38,"-")</f>
        <v>0.35653836382113824</v>
      </c>
      <c r="AA101" s="53" t="str">
        <f t="shared" ref="AA101" si="356">IFERROR(AA100/AA$38,"-")</f>
        <v>-</v>
      </c>
      <c r="AB101" s="53">
        <f t="shared" ref="AB101" si="357">IFERROR(AB100/AB$38,"-")</f>
        <v>0.44892354446577099</v>
      </c>
      <c r="AC101" s="53">
        <f t="shared" ref="AC101" si="358">IFERROR(AC100/AC$38,"-")</f>
        <v>6.8669749461734195E-2</v>
      </c>
      <c r="AD101" s="53" t="str">
        <f t="shared" ref="AD101" si="359">IFERROR(AD100/AD$38,"-")</f>
        <v>-</v>
      </c>
      <c r="AE101" s="53" t="str">
        <f t="shared" ref="AE101" si="360">IFERROR(AE100/AE$38,"-")</f>
        <v>-</v>
      </c>
      <c r="AF101" s="53" t="str">
        <f t="shared" ref="AF101" si="361">IFERROR(AF100/AF$38,"-")</f>
        <v>-</v>
      </c>
      <c r="AG101" s="53">
        <f t="shared" ref="AG101" si="362">IFERROR(AG100/AG$38,"-")</f>
        <v>8.5952975141906446E-2</v>
      </c>
      <c r="AH101" s="53">
        <f t="shared" ref="AH101" si="363">IFERROR(AH100/AH$38,"-")</f>
        <v>0.56191138835572618</v>
      </c>
      <c r="AI101" s="53">
        <f t="shared" ref="AI101" si="364">IFERROR(AI100/AI$38,"-")</f>
        <v>9.4865791747677689E-2</v>
      </c>
      <c r="AJ101" s="53">
        <f t="shared" ref="AJ101" si="365">IFERROR(AJ100/AJ$38,"-")</f>
        <v>0.4462741361788618</v>
      </c>
      <c r="AK101" s="53">
        <f t="shared" ref="AK101" si="366">IFERROR(AK100/AK$38,"-")</f>
        <v>8.9500407622541522E-2</v>
      </c>
      <c r="AL101" s="53">
        <f t="shared" ref="AL101" si="367">IFERROR(AL100/AL$38,"-")</f>
        <v>0.4462741361788618</v>
      </c>
      <c r="AM101" s="53">
        <f t="shared" ref="AM101" si="368">IFERROR(AM100/AM$38,"-")</f>
        <v>9.4865791747677689E-2</v>
      </c>
      <c r="AN101" s="53">
        <f t="shared" ref="AN101" si="369">IFERROR(AN100/AN$38,"-")</f>
        <v>0.34810443915973049</v>
      </c>
      <c r="AO101" s="53">
        <f t="shared" ref="AO101" si="370">IFERROR(AO100/AO$38,"-")</f>
        <v>0.4462741361788618</v>
      </c>
      <c r="AP101" s="53">
        <f t="shared" ref="AP101" si="371">IFERROR(AP100/AP$38,"-")</f>
        <v>9.536020629750272E-2</v>
      </c>
      <c r="AQ101" s="53" t="str">
        <f>IFERROR(AQ100/AQ$38,"-")</f>
        <v>-</v>
      </c>
      <c r="AR101" s="55" t="str">
        <f t="shared" ref="AR101" si="372">IFERROR(AR100/AR$38,"-")</f>
        <v>-</v>
      </c>
    </row>
    <row r="102" spans="1:49" s="52" customFormat="1" ht="23" customHeight="1">
      <c r="A102" s="118"/>
      <c r="B102" s="123"/>
      <c r="C102" s="56"/>
      <c r="D102" s="56"/>
      <c r="E102" s="56"/>
      <c r="F102" s="56"/>
      <c r="G102" s="12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</row>
    <row r="103" spans="1:49" ht="24" thickBot="1"/>
    <row r="104" spans="1:49" s="3" customFormat="1" ht="25" customHeight="1" thickTop="1">
      <c r="A104" s="14" t="s">
        <v>54</v>
      </c>
      <c r="B104" s="175" t="s">
        <v>13</v>
      </c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</row>
    <row r="105" spans="1:49" s="3" customFormat="1" ht="23" customHeight="1">
      <c r="A105" s="6"/>
      <c r="B105" s="4"/>
      <c r="C105" s="27"/>
      <c r="D105" s="27"/>
      <c r="E105" s="27"/>
      <c r="F105" s="177"/>
      <c r="G105" s="177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179"/>
      <c r="AU105" s="179"/>
      <c r="AV105" s="179"/>
    </row>
    <row r="106" spans="1:49" s="3" customFormat="1" ht="23" customHeight="1" thickBot="1">
      <c r="A106" s="1"/>
      <c r="B106" s="11" t="s">
        <v>14</v>
      </c>
      <c r="C106" s="11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</row>
    <row r="107" spans="1:49" s="3" customFormat="1" ht="23" customHeight="1">
      <c r="A107" s="74"/>
      <c r="B107" s="153" t="s">
        <v>86</v>
      </c>
      <c r="C107" s="113"/>
      <c r="D107" s="197"/>
      <c r="E107" s="197">
        <v>10000</v>
      </c>
      <c r="F107" s="197"/>
      <c r="G107" s="74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</row>
    <row r="108" spans="1:49" s="3" customFormat="1" ht="17" customHeight="1">
      <c r="A108" s="6"/>
      <c r="B108" s="4"/>
      <c r="C108" s="27"/>
      <c r="D108" s="177"/>
      <c r="E108" s="177"/>
      <c r="F108" s="177"/>
      <c r="G108" s="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</row>
    <row r="109" spans="1:49" s="24" customFormat="1" ht="24" customHeight="1">
      <c r="A109" s="23"/>
      <c r="B109" s="347" t="str">
        <f>B107</f>
        <v>Site Web</v>
      </c>
      <c r="C109" s="358"/>
      <c r="D109" s="260">
        <f>H109+I109+J109+K109+L109+M109+N109+O109+P109+Q109+R109+S109</f>
        <v>0</v>
      </c>
      <c r="E109" s="260">
        <f>T109+V109+W109+X109+Y109+Z109+AA109+AB109+AC109+AD109+AE109+AF109</f>
        <v>10000</v>
      </c>
      <c r="F109" s="269">
        <f>AG109+AH109+AI109+AJ109+AK109+AL109+AM109+AN109+AO109+AP109+AQ109+AR109</f>
        <v>0</v>
      </c>
      <c r="G109" s="164"/>
      <c r="H109" s="405">
        <f t="shared" ref="H109:S109" si="373">$D107/12</f>
        <v>0</v>
      </c>
      <c r="I109" s="364">
        <f t="shared" si="373"/>
        <v>0</v>
      </c>
      <c r="J109" s="364">
        <f t="shared" si="373"/>
        <v>0</v>
      </c>
      <c r="K109" s="364">
        <f t="shared" si="373"/>
        <v>0</v>
      </c>
      <c r="L109" s="364">
        <f t="shared" si="373"/>
        <v>0</v>
      </c>
      <c r="M109" s="364">
        <f t="shared" si="373"/>
        <v>0</v>
      </c>
      <c r="N109" s="364">
        <f t="shared" si="373"/>
        <v>0</v>
      </c>
      <c r="O109" s="364">
        <f t="shared" si="373"/>
        <v>0</v>
      </c>
      <c r="P109" s="364">
        <f t="shared" si="373"/>
        <v>0</v>
      </c>
      <c r="Q109" s="364">
        <f t="shared" si="373"/>
        <v>0</v>
      </c>
      <c r="R109" s="364">
        <f t="shared" si="373"/>
        <v>0</v>
      </c>
      <c r="S109" s="364">
        <f t="shared" si="373"/>
        <v>0</v>
      </c>
      <c r="T109" s="404">
        <f>E107</f>
        <v>10000</v>
      </c>
      <c r="U109" s="404"/>
      <c r="V109" s="260">
        <v>0</v>
      </c>
      <c r="W109" s="260">
        <v>0</v>
      </c>
      <c r="X109" s="260">
        <v>0</v>
      </c>
      <c r="Y109" s="260">
        <v>0</v>
      </c>
      <c r="Z109" s="260">
        <v>0</v>
      </c>
      <c r="AA109" s="260">
        <v>0</v>
      </c>
      <c r="AB109" s="260">
        <v>0</v>
      </c>
      <c r="AC109" s="260">
        <v>0</v>
      </c>
      <c r="AD109" s="260">
        <v>0</v>
      </c>
      <c r="AE109" s="260">
        <v>0</v>
      </c>
      <c r="AF109" s="260">
        <v>0</v>
      </c>
      <c r="AG109" s="404">
        <f t="shared" ref="AG109:AR109" si="374">$F107/12</f>
        <v>0</v>
      </c>
      <c r="AH109" s="260">
        <f t="shared" si="374"/>
        <v>0</v>
      </c>
      <c r="AI109" s="260">
        <f t="shared" si="374"/>
        <v>0</v>
      </c>
      <c r="AJ109" s="260">
        <f t="shared" si="374"/>
        <v>0</v>
      </c>
      <c r="AK109" s="260">
        <f t="shared" si="374"/>
        <v>0</v>
      </c>
      <c r="AL109" s="260">
        <f t="shared" si="374"/>
        <v>0</v>
      </c>
      <c r="AM109" s="260">
        <f t="shared" si="374"/>
        <v>0</v>
      </c>
      <c r="AN109" s="260">
        <f t="shared" si="374"/>
        <v>0</v>
      </c>
      <c r="AO109" s="260">
        <f t="shared" si="374"/>
        <v>0</v>
      </c>
      <c r="AP109" s="260">
        <f t="shared" si="374"/>
        <v>0</v>
      </c>
      <c r="AQ109" s="260">
        <f t="shared" si="374"/>
        <v>0</v>
      </c>
      <c r="AR109" s="269">
        <f t="shared" si="374"/>
        <v>0</v>
      </c>
    </row>
    <row r="110" spans="1:49" s="3" customFormat="1" ht="23" customHeight="1">
      <c r="A110" s="74"/>
      <c r="B110" s="235" t="s">
        <v>32</v>
      </c>
      <c r="C110" s="331"/>
      <c r="D110" s="279">
        <f>H110+I110+J110+K110+L110+M110+N110+O110+P110+Q110+R110+S110</f>
        <v>0</v>
      </c>
      <c r="E110" s="279">
        <f>T110+V110+W110+X110+Y110+Z110+AA110+AB110+AC110+AD110+AE110+AF110</f>
        <v>10000</v>
      </c>
      <c r="F110" s="300">
        <f>AG110+AH110+AI110+AJ110+AK110+AL110+AM110+AN110+AO110+AP110+AQ110+AR110</f>
        <v>0</v>
      </c>
      <c r="G110" s="117"/>
      <c r="H110" s="71">
        <f t="shared" ref="H110:AR110" si="375">SUM(H109:H109)</f>
        <v>0</v>
      </c>
      <c r="I110" s="71">
        <f t="shared" si="375"/>
        <v>0</v>
      </c>
      <c r="J110" s="71">
        <f t="shared" si="375"/>
        <v>0</v>
      </c>
      <c r="K110" s="71">
        <f t="shared" si="375"/>
        <v>0</v>
      </c>
      <c r="L110" s="71">
        <f t="shared" si="375"/>
        <v>0</v>
      </c>
      <c r="M110" s="71">
        <f t="shared" si="375"/>
        <v>0</v>
      </c>
      <c r="N110" s="71">
        <f t="shared" si="375"/>
        <v>0</v>
      </c>
      <c r="O110" s="71">
        <f t="shared" si="375"/>
        <v>0</v>
      </c>
      <c r="P110" s="71">
        <f t="shared" si="375"/>
        <v>0</v>
      </c>
      <c r="Q110" s="71">
        <f t="shared" si="375"/>
        <v>0</v>
      </c>
      <c r="R110" s="71">
        <f t="shared" si="375"/>
        <v>0</v>
      </c>
      <c r="S110" s="71">
        <f t="shared" si="375"/>
        <v>0</v>
      </c>
      <c r="T110" s="71">
        <f>SUM(T109:T109)</f>
        <v>10000</v>
      </c>
      <c r="U110" s="71"/>
      <c r="V110" s="71">
        <f t="shared" si="375"/>
        <v>0</v>
      </c>
      <c r="W110" s="71">
        <f t="shared" si="375"/>
        <v>0</v>
      </c>
      <c r="X110" s="71">
        <f t="shared" si="375"/>
        <v>0</v>
      </c>
      <c r="Y110" s="71">
        <f t="shared" si="375"/>
        <v>0</v>
      </c>
      <c r="Z110" s="71">
        <f t="shared" si="375"/>
        <v>0</v>
      </c>
      <c r="AA110" s="71">
        <f t="shared" si="375"/>
        <v>0</v>
      </c>
      <c r="AB110" s="71">
        <f t="shared" si="375"/>
        <v>0</v>
      </c>
      <c r="AC110" s="71">
        <f t="shared" si="375"/>
        <v>0</v>
      </c>
      <c r="AD110" s="71">
        <f t="shared" si="375"/>
        <v>0</v>
      </c>
      <c r="AE110" s="71">
        <f t="shared" si="375"/>
        <v>0</v>
      </c>
      <c r="AF110" s="71">
        <f t="shared" si="375"/>
        <v>0</v>
      </c>
      <c r="AG110" s="71">
        <f>SUM(AG109:AG109)</f>
        <v>0</v>
      </c>
      <c r="AH110" s="71">
        <f t="shared" si="375"/>
        <v>0</v>
      </c>
      <c r="AI110" s="71">
        <f t="shared" si="375"/>
        <v>0</v>
      </c>
      <c r="AJ110" s="71">
        <f t="shared" si="375"/>
        <v>0</v>
      </c>
      <c r="AK110" s="71">
        <f t="shared" si="375"/>
        <v>0</v>
      </c>
      <c r="AL110" s="71">
        <f t="shared" si="375"/>
        <v>0</v>
      </c>
      <c r="AM110" s="71">
        <f t="shared" si="375"/>
        <v>0</v>
      </c>
      <c r="AN110" s="71">
        <f t="shared" si="375"/>
        <v>0</v>
      </c>
      <c r="AO110" s="71">
        <f t="shared" si="375"/>
        <v>0</v>
      </c>
      <c r="AP110" s="71">
        <f t="shared" si="375"/>
        <v>0</v>
      </c>
      <c r="AQ110" s="71">
        <f t="shared" si="375"/>
        <v>0</v>
      </c>
      <c r="AR110" s="70">
        <f t="shared" si="375"/>
        <v>0</v>
      </c>
    </row>
    <row r="111" spans="1:49" s="52" customFormat="1" ht="23" customHeight="1">
      <c r="A111" s="118"/>
      <c r="B111" s="206" t="s">
        <v>90</v>
      </c>
      <c r="C111" s="54"/>
      <c r="D111" s="53" t="str">
        <f>IFERROR(D110/D$38,"-")</f>
        <v>-</v>
      </c>
      <c r="E111" s="53">
        <f>IFERROR(E110/E$38,"-")</f>
        <v>3.3293381275802371E-2</v>
      </c>
      <c r="F111" s="55">
        <f>IFERROR(F110/F$38,"-")</f>
        <v>0</v>
      </c>
      <c r="G111" s="118"/>
      <c r="H111" s="325"/>
      <c r="I111" s="325"/>
      <c r="J111" s="325"/>
      <c r="K111" s="325"/>
      <c r="L111" s="325"/>
      <c r="M111" s="325"/>
      <c r="N111" s="325"/>
      <c r="O111" s="325"/>
      <c r="P111" s="325"/>
      <c r="Q111" s="325"/>
      <c r="R111" s="325"/>
      <c r="S111" s="325"/>
      <c r="T111" s="325"/>
      <c r="U111" s="325"/>
      <c r="V111" s="325"/>
      <c r="W111" s="325"/>
      <c r="X111" s="325"/>
      <c r="Y111" s="325"/>
      <c r="Z111" s="325"/>
      <c r="AA111" s="325"/>
      <c r="AB111" s="325"/>
      <c r="AC111" s="325"/>
      <c r="AD111" s="325"/>
      <c r="AE111" s="325"/>
      <c r="AF111" s="325"/>
      <c r="AG111" s="325"/>
      <c r="AH111" s="325"/>
      <c r="AI111" s="325"/>
      <c r="AJ111" s="325"/>
      <c r="AK111" s="325"/>
      <c r="AL111" s="325"/>
      <c r="AM111" s="325"/>
      <c r="AN111" s="325"/>
      <c r="AO111" s="325"/>
      <c r="AP111" s="325"/>
      <c r="AQ111" s="325"/>
      <c r="AR111" s="325"/>
    </row>
    <row r="112" spans="1:49">
      <c r="AR112" s="45"/>
    </row>
    <row r="113" spans="1:56" ht="24" thickBot="1"/>
    <row r="114" spans="1:56" s="3" customFormat="1" ht="25" customHeight="1" thickTop="1">
      <c r="A114" s="14" t="s">
        <v>35</v>
      </c>
      <c r="B114" s="175" t="s">
        <v>104</v>
      </c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</row>
    <row r="115" spans="1:56">
      <c r="AQ115" s="45"/>
      <c r="AR115" s="45"/>
    </row>
    <row r="116" spans="1:56" ht="23" customHeight="1">
      <c r="A116" s="10">
        <v>1</v>
      </c>
      <c r="B116" s="120" t="s">
        <v>56</v>
      </c>
      <c r="C116" s="191"/>
      <c r="D116" s="177"/>
      <c r="E116" s="177"/>
      <c r="F116" s="192"/>
      <c r="G116" s="1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79"/>
      <c r="AK116" s="179"/>
      <c r="AL116" s="179"/>
      <c r="AM116" s="179"/>
      <c r="AN116" s="179"/>
      <c r="AO116" s="179"/>
      <c r="AP116" s="179"/>
      <c r="AQ116" s="179"/>
      <c r="AR116" s="179"/>
    </row>
    <row r="117" spans="1:56" s="3" customFormat="1" ht="23" customHeight="1">
      <c r="A117" s="6"/>
      <c r="B117" s="4"/>
      <c r="C117" s="27"/>
      <c r="D117" s="177"/>
      <c r="E117" s="177"/>
      <c r="F117" s="177"/>
      <c r="G117" s="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79"/>
      <c r="AD117" s="179"/>
      <c r="AE117" s="179"/>
      <c r="AF117" s="179"/>
      <c r="AG117" s="179"/>
      <c r="AH117" s="179"/>
      <c r="AI117" s="179"/>
      <c r="AJ117" s="179"/>
      <c r="AK117" s="179"/>
      <c r="AL117" s="179"/>
      <c r="AM117" s="179"/>
      <c r="AN117" s="179"/>
      <c r="AO117" s="179"/>
      <c r="AP117" s="179"/>
      <c r="AQ117" s="179"/>
      <c r="AR117" s="179"/>
    </row>
    <row r="118" spans="1:56" s="3" customFormat="1" ht="23" customHeight="1" thickBot="1">
      <c r="A118" s="1"/>
      <c r="B118" s="11" t="s">
        <v>14</v>
      </c>
      <c r="C118" s="11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</row>
    <row r="119" spans="1:56" s="3" customFormat="1" ht="25" customHeight="1">
      <c r="B119" s="153" t="s">
        <v>45</v>
      </c>
      <c r="C119" s="143">
        <v>60</v>
      </c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45"/>
      <c r="AU119" s="145"/>
      <c r="AV119" s="145"/>
      <c r="AW119" s="145"/>
      <c r="AX119" s="22"/>
      <c r="AY119" s="22"/>
    </row>
    <row r="120" spans="1:56" s="3" customFormat="1" ht="15" customHeight="1">
      <c r="A120" s="6"/>
      <c r="B120" s="4"/>
      <c r="C120" s="27"/>
      <c r="D120" s="177"/>
      <c r="E120" s="177"/>
      <c r="F120" s="177"/>
      <c r="G120" s="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179"/>
      <c r="AF120" s="179"/>
      <c r="AG120" s="179"/>
      <c r="AH120" s="179"/>
      <c r="AI120" s="179"/>
      <c r="AJ120" s="179"/>
      <c r="AK120" s="179"/>
      <c r="AL120" s="179"/>
      <c r="AM120" s="179"/>
      <c r="AN120" s="179"/>
      <c r="AO120" s="179"/>
      <c r="AP120" s="179"/>
      <c r="AQ120" s="179"/>
      <c r="AR120" s="179"/>
    </row>
    <row r="121" spans="1:56" s="24" customFormat="1" ht="25" customHeight="1">
      <c r="B121" s="294" t="s">
        <v>176</v>
      </c>
      <c r="C121" s="295"/>
      <c r="D121" s="296"/>
      <c r="E121" s="296">
        <f>T121+V121+W121+X121+Y121+Z121+AA121+AB121+AC121+AD121+AE121+AF121</f>
        <v>2000.0000000000002</v>
      </c>
      <c r="F121" s="326">
        <f>AG121+AH121+AI121+AJ121+AK121+AL121+AM121+AN121+AO121+AP121+AQ121+AR121</f>
        <v>2000.0000000000002</v>
      </c>
      <c r="G121" s="147"/>
      <c r="H121" s="417"/>
      <c r="I121" s="368"/>
      <c r="J121" s="368"/>
      <c r="K121" s="368"/>
      <c r="L121" s="368"/>
      <c r="M121" s="368"/>
      <c r="N121" s="368"/>
      <c r="O121" s="368"/>
      <c r="P121" s="368"/>
      <c r="Q121" s="368"/>
      <c r="R121" s="368"/>
      <c r="S121" s="368"/>
      <c r="T121" s="198">
        <f>$E110/$C119</f>
        <v>166.66666666666666</v>
      </c>
      <c r="U121" s="198"/>
      <c r="V121" s="296">
        <f t="shared" ref="V121:AR121" si="376">$E110/$C119</f>
        <v>166.66666666666666</v>
      </c>
      <c r="W121" s="296">
        <f t="shared" si="376"/>
        <v>166.66666666666666</v>
      </c>
      <c r="X121" s="296">
        <f t="shared" si="376"/>
        <v>166.66666666666666</v>
      </c>
      <c r="Y121" s="296">
        <f t="shared" si="376"/>
        <v>166.66666666666666</v>
      </c>
      <c r="Z121" s="296">
        <f t="shared" si="376"/>
        <v>166.66666666666666</v>
      </c>
      <c r="AA121" s="296">
        <f t="shared" si="376"/>
        <v>166.66666666666666</v>
      </c>
      <c r="AB121" s="296">
        <f t="shared" si="376"/>
        <v>166.66666666666666</v>
      </c>
      <c r="AC121" s="296">
        <f t="shared" si="376"/>
        <v>166.66666666666666</v>
      </c>
      <c r="AD121" s="296">
        <f t="shared" si="376"/>
        <v>166.66666666666666</v>
      </c>
      <c r="AE121" s="296">
        <f t="shared" si="376"/>
        <v>166.66666666666666</v>
      </c>
      <c r="AF121" s="296">
        <f t="shared" si="376"/>
        <v>166.66666666666666</v>
      </c>
      <c r="AG121" s="198">
        <f t="shared" si="376"/>
        <v>166.66666666666666</v>
      </c>
      <c r="AH121" s="296">
        <f t="shared" si="376"/>
        <v>166.66666666666666</v>
      </c>
      <c r="AI121" s="296">
        <f t="shared" si="376"/>
        <v>166.66666666666666</v>
      </c>
      <c r="AJ121" s="296">
        <f t="shared" si="376"/>
        <v>166.66666666666666</v>
      </c>
      <c r="AK121" s="296">
        <f t="shared" si="376"/>
        <v>166.66666666666666</v>
      </c>
      <c r="AL121" s="296">
        <f t="shared" si="376"/>
        <v>166.66666666666666</v>
      </c>
      <c r="AM121" s="296">
        <f t="shared" si="376"/>
        <v>166.66666666666666</v>
      </c>
      <c r="AN121" s="296">
        <f t="shared" si="376"/>
        <v>166.66666666666666</v>
      </c>
      <c r="AO121" s="296">
        <f t="shared" si="376"/>
        <v>166.66666666666666</v>
      </c>
      <c r="AP121" s="296">
        <f t="shared" si="376"/>
        <v>166.66666666666666</v>
      </c>
      <c r="AQ121" s="296">
        <f t="shared" si="376"/>
        <v>166.66666666666666</v>
      </c>
      <c r="AR121" s="326">
        <f t="shared" si="376"/>
        <v>166.66666666666666</v>
      </c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46"/>
      <c r="BD121" s="46"/>
    </row>
    <row r="122" spans="1:56" s="3" customFormat="1" ht="23" customHeight="1">
      <c r="A122" s="6"/>
      <c r="B122" s="4"/>
      <c r="C122" s="27"/>
      <c r="D122" s="177"/>
      <c r="E122" s="177"/>
      <c r="F122" s="177"/>
      <c r="G122" s="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</row>
    <row r="123" spans="1:56" ht="23" customHeight="1">
      <c r="A123" s="10">
        <v>2</v>
      </c>
      <c r="B123" s="120" t="s">
        <v>62</v>
      </c>
      <c r="C123" s="191"/>
      <c r="D123" s="177"/>
      <c r="E123" s="177"/>
      <c r="F123" s="192"/>
      <c r="G123" s="1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9"/>
      <c r="AK123" s="179"/>
      <c r="AL123" s="179"/>
      <c r="AM123" s="179"/>
      <c r="AN123" s="179"/>
      <c r="AO123" s="179"/>
      <c r="AP123" s="179"/>
      <c r="AQ123" s="179"/>
      <c r="AR123" s="179"/>
    </row>
    <row r="124" spans="1:56" s="3" customFormat="1" ht="23" customHeight="1">
      <c r="A124" s="6"/>
      <c r="B124" s="4"/>
      <c r="C124" s="27"/>
      <c r="D124" s="177"/>
      <c r="E124" s="177"/>
      <c r="F124" s="177"/>
      <c r="G124" s="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179"/>
      <c r="AG124" s="179"/>
      <c r="AH124" s="179"/>
      <c r="AI124" s="179"/>
      <c r="AJ124" s="179"/>
      <c r="AK124" s="179"/>
      <c r="AL124" s="179"/>
      <c r="AM124" s="179"/>
      <c r="AN124" s="179"/>
      <c r="AO124" s="179"/>
      <c r="AP124" s="179"/>
      <c r="AQ124" s="179"/>
      <c r="AR124" s="179"/>
    </row>
    <row r="125" spans="1:56" s="3" customFormat="1" ht="23" customHeight="1" thickBot="1">
      <c r="A125" s="1"/>
      <c r="B125" s="11" t="s">
        <v>14</v>
      </c>
      <c r="C125" s="11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</row>
    <row r="126" spans="1:56" s="3" customFormat="1" ht="25" customHeight="1">
      <c r="B126" s="153" t="s">
        <v>45</v>
      </c>
      <c r="C126" s="143">
        <v>60</v>
      </c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45"/>
      <c r="AU126" s="145"/>
      <c r="AV126" s="145"/>
      <c r="AW126" s="145"/>
      <c r="AX126" s="22"/>
      <c r="AY126" s="22"/>
    </row>
    <row r="127" spans="1:56" s="3" customFormat="1" ht="15" customHeight="1">
      <c r="A127" s="6"/>
      <c r="B127" s="4"/>
      <c r="C127" s="27"/>
      <c r="D127" s="177"/>
      <c r="E127" s="177"/>
      <c r="F127" s="177"/>
      <c r="G127" s="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</row>
    <row r="128" spans="1:56" s="24" customFormat="1" ht="25" customHeight="1">
      <c r="B128" s="294" t="s">
        <v>175</v>
      </c>
      <c r="C128" s="295"/>
      <c r="D128" s="296"/>
      <c r="E128" s="296"/>
      <c r="F128" s="326">
        <f>AG128+AH128+AI128+AJ128+AK128+AL128+AM128+AN128+AO128+AP128+AQ128+AR128</f>
        <v>0</v>
      </c>
      <c r="G128" s="147"/>
      <c r="H128" s="417"/>
      <c r="I128" s="368"/>
      <c r="J128" s="368"/>
      <c r="K128" s="368"/>
      <c r="L128" s="368"/>
      <c r="M128" s="368"/>
      <c r="N128" s="368"/>
      <c r="O128" s="368"/>
      <c r="P128" s="368"/>
      <c r="Q128" s="368"/>
      <c r="R128" s="368"/>
      <c r="S128" s="368"/>
      <c r="T128" s="417"/>
      <c r="U128" s="417"/>
      <c r="V128" s="368"/>
      <c r="W128" s="368"/>
      <c r="X128" s="368"/>
      <c r="Y128" s="368"/>
      <c r="Z128" s="368"/>
      <c r="AA128" s="368"/>
      <c r="AB128" s="368"/>
      <c r="AC128" s="368"/>
      <c r="AD128" s="368"/>
      <c r="AE128" s="368"/>
      <c r="AF128" s="368"/>
      <c r="AG128" s="198">
        <f>$I96/$C126</f>
        <v>0</v>
      </c>
      <c r="AH128" s="296">
        <f t="shared" ref="AH128:AR128" si="377">$I96/$C126</f>
        <v>0</v>
      </c>
      <c r="AI128" s="296">
        <f t="shared" si="377"/>
        <v>0</v>
      </c>
      <c r="AJ128" s="296">
        <f t="shared" si="377"/>
        <v>0</v>
      </c>
      <c r="AK128" s="296">
        <f t="shared" si="377"/>
        <v>0</v>
      </c>
      <c r="AL128" s="296">
        <f t="shared" si="377"/>
        <v>0</v>
      </c>
      <c r="AM128" s="296">
        <f t="shared" si="377"/>
        <v>0</v>
      </c>
      <c r="AN128" s="296">
        <f t="shared" si="377"/>
        <v>0</v>
      </c>
      <c r="AO128" s="296">
        <f t="shared" si="377"/>
        <v>0</v>
      </c>
      <c r="AP128" s="296">
        <f t="shared" si="377"/>
        <v>0</v>
      </c>
      <c r="AQ128" s="296">
        <f t="shared" si="377"/>
        <v>0</v>
      </c>
      <c r="AR128" s="326">
        <f t="shared" si="377"/>
        <v>0</v>
      </c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46"/>
      <c r="BD128" s="46"/>
    </row>
    <row r="129" spans="1:44" s="3" customFormat="1" ht="23" customHeight="1">
      <c r="A129" s="6"/>
      <c r="B129" s="4"/>
      <c r="C129" s="27"/>
      <c r="D129" s="177"/>
      <c r="E129" s="177"/>
      <c r="F129" s="177"/>
      <c r="G129" s="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79"/>
      <c r="AD129" s="179"/>
      <c r="AE129" s="179"/>
      <c r="AF129" s="179"/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</row>
    <row r="130" spans="1:44" s="3" customFormat="1" ht="23" customHeight="1">
      <c r="A130" s="74"/>
      <c r="B130" s="235" t="s">
        <v>57</v>
      </c>
      <c r="C130" s="331"/>
      <c r="D130" s="279">
        <f>H130+I130+J130+K130+L130+M130+N130+O130+P130+Q130+R130+S130</f>
        <v>0</v>
      </c>
      <c r="E130" s="279">
        <f>T130+V130+W130+X130+Y130+Z130+AA130+AB130+AC130+AD130+AE130+AF130</f>
        <v>2000.0000000000002</v>
      </c>
      <c r="F130" s="300">
        <f>AG130+AH130+AI130+AJ130+AK130+AL130+AM130+AN130+AO130+AP130+AQ130+AR130</f>
        <v>2000.0000000000002</v>
      </c>
      <c r="G130" s="117"/>
      <c r="H130" s="280">
        <f>H121+H128</f>
        <v>0</v>
      </c>
      <c r="I130" s="280">
        <f t="shared" ref="I130:AR130" si="378">I121+I128</f>
        <v>0</v>
      </c>
      <c r="J130" s="280">
        <f t="shared" si="378"/>
        <v>0</v>
      </c>
      <c r="K130" s="280">
        <f t="shared" si="378"/>
        <v>0</v>
      </c>
      <c r="L130" s="280">
        <f t="shared" si="378"/>
        <v>0</v>
      </c>
      <c r="M130" s="280">
        <f t="shared" si="378"/>
        <v>0</v>
      </c>
      <c r="N130" s="280">
        <f t="shared" si="378"/>
        <v>0</v>
      </c>
      <c r="O130" s="280">
        <f t="shared" si="378"/>
        <v>0</v>
      </c>
      <c r="P130" s="280">
        <f t="shared" si="378"/>
        <v>0</v>
      </c>
      <c r="Q130" s="280">
        <f t="shared" si="378"/>
        <v>0</v>
      </c>
      <c r="R130" s="280">
        <f t="shared" si="378"/>
        <v>0</v>
      </c>
      <c r="S130" s="280">
        <f t="shared" si="378"/>
        <v>0</v>
      </c>
      <c r="T130" s="280">
        <f t="shared" si="378"/>
        <v>166.66666666666666</v>
      </c>
      <c r="U130" s="280"/>
      <c r="V130" s="280">
        <f t="shared" si="378"/>
        <v>166.66666666666666</v>
      </c>
      <c r="W130" s="280">
        <f t="shared" si="378"/>
        <v>166.66666666666666</v>
      </c>
      <c r="X130" s="280">
        <f t="shared" si="378"/>
        <v>166.66666666666666</v>
      </c>
      <c r="Y130" s="280">
        <f t="shared" si="378"/>
        <v>166.66666666666666</v>
      </c>
      <c r="Z130" s="280">
        <f t="shared" si="378"/>
        <v>166.66666666666666</v>
      </c>
      <c r="AA130" s="280">
        <f t="shared" si="378"/>
        <v>166.66666666666666</v>
      </c>
      <c r="AB130" s="280">
        <f t="shared" si="378"/>
        <v>166.66666666666666</v>
      </c>
      <c r="AC130" s="280">
        <f t="shared" si="378"/>
        <v>166.66666666666666</v>
      </c>
      <c r="AD130" s="280">
        <f t="shared" si="378"/>
        <v>166.66666666666666</v>
      </c>
      <c r="AE130" s="280">
        <f t="shared" si="378"/>
        <v>166.66666666666666</v>
      </c>
      <c r="AF130" s="280">
        <f t="shared" si="378"/>
        <v>166.66666666666666</v>
      </c>
      <c r="AG130" s="280">
        <f>AG121+AG128</f>
        <v>166.66666666666666</v>
      </c>
      <c r="AH130" s="280">
        <f t="shared" si="378"/>
        <v>166.66666666666666</v>
      </c>
      <c r="AI130" s="280">
        <f t="shared" si="378"/>
        <v>166.66666666666666</v>
      </c>
      <c r="AJ130" s="280">
        <f t="shared" si="378"/>
        <v>166.66666666666666</v>
      </c>
      <c r="AK130" s="280">
        <f t="shared" si="378"/>
        <v>166.66666666666666</v>
      </c>
      <c r="AL130" s="280">
        <f t="shared" si="378"/>
        <v>166.66666666666666</v>
      </c>
      <c r="AM130" s="280">
        <f t="shared" si="378"/>
        <v>166.66666666666666</v>
      </c>
      <c r="AN130" s="280">
        <f t="shared" si="378"/>
        <v>166.66666666666666</v>
      </c>
      <c r="AO130" s="280">
        <f t="shared" si="378"/>
        <v>166.66666666666666</v>
      </c>
      <c r="AP130" s="280">
        <f t="shared" si="378"/>
        <v>166.66666666666666</v>
      </c>
      <c r="AQ130" s="280">
        <f t="shared" si="378"/>
        <v>166.66666666666666</v>
      </c>
      <c r="AR130" s="322">
        <f t="shared" si="378"/>
        <v>166.66666666666666</v>
      </c>
    </row>
    <row r="131" spans="1:44" s="52" customFormat="1" ht="23" customHeight="1">
      <c r="A131" s="118"/>
      <c r="B131" s="206" t="s">
        <v>90</v>
      </c>
      <c r="C131" s="54"/>
      <c r="D131" s="53" t="str">
        <f>IFERROR(D130/D$38,"-")</f>
        <v>-</v>
      </c>
      <c r="E131" s="53">
        <f>IFERROR(E130/E$38,"-")</f>
        <v>6.6586762551604749E-3</v>
      </c>
      <c r="F131" s="55">
        <f>IFERROR(F130/F$38,"-")</f>
        <v>5.1950750688347456E-3</v>
      </c>
      <c r="G131" s="118"/>
      <c r="H131" s="53" t="str">
        <f>IFERROR(H130/H$38,"-")</f>
        <v>-</v>
      </c>
      <c r="I131" s="53" t="str">
        <f t="shared" ref="I131" si="379">IFERROR(I130/I$38,"-")</f>
        <v>-</v>
      </c>
      <c r="J131" s="53" t="str">
        <f t="shared" ref="J131" si="380">IFERROR(J130/J$38,"-")</f>
        <v>-</v>
      </c>
      <c r="K131" s="53" t="str">
        <f t="shared" ref="K131" si="381">IFERROR(K130/K$38,"-")</f>
        <v>-</v>
      </c>
      <c r="L131" s="53" t="str">
        <f t="shared" ref="L131" si="382">IFERROR(L130/L$38,"-")</f>
        <v>-</v>
      </c>
      <c r="M131" s="53" t="str">
        <f t="shared" ref="M131" si="383">IFERROR(M130/M$38,"-")</f>
        <v>-</v>
      </c>
      <c r="N131" s="53" t="str">
        <f t="shared" ref="N131" si="384">IFERROR(N130/N$38,"-")</f>
        <v>-</v>
      </c>
      <c r="O131" s="53" t="str">
        <f t="shared" ref="O131" si="385">IFERROR(O130/O$38,"-")</f>
        <v>-</v>
      </c>
      <c r="P131" s="53" t="str">
        <f t="shared" ref="P131" si="386">IFERROR(P130/P$38,"-")</f>
        <v>-</v>
      </c>
      <c r="Q131" s="53" t="str">
        <f t="shared" ref="Q131" si="387">IFERROR(Q130/Q$38,"-")</f>
        <v>-</v>
      </c>
      <c r="R131" s="53" t="str">
        <f t="shared" ref="R131" si="388">IFERROR(R130/R$38,"-")</f>
        <v>-</v>
      </c>
      <c r="S131" s="53" t="str">
        <f t="shared" ref="S131" si="389">IFERROR(S130/S$38,"-")</f>
        <v>-</v>
      </c>
      <c r="T131" s="53">
        <f t="shared" ref="T131" si="390">IFERROR(T130/T$38,"-")</f>
        <v>2.7003672499459927E-3</v>
      </c>
      <c r="U131" s="53"/>
      <c r="V131" s="53">
        <f>IFERROR(V130/V$38,"-")</f>
        <v>2.48015873015873E-2</v>
      </c>
      <c r="W131" s="53">
        <f t="shared" ref="W131" si="391">IFERROR(W130/W$38,"-")</f>
        <v>2.4466627520062633E-3</v>
      </c>
      <c r="X131" s="53">
        <f t="shared" ref="X131" si="392">IFERROR(X130/X$38,"-")</f>
        <v>2.48015873015873E-2</v>
      </c>
      <c r="Y131" s="53">
        <f t="shared" ref="Y131" si="393">IFERROR(Y130/Y$38,"-")</f>
        <v>2.5476408845409148E-3</v>
      </c>
      <c r="Z131" s="53">
        <f t="shared" ref="Z131" si="394">IFERROR(Z130/Z$38,"-")</f>
        <v>1.2703252032520325E-2</v>
      </c>
      <c r="AA131" s="53" t="str">
        <f t="shared" ref="AA131" si="395">IFERROR(AA130/AA$38,"-")</f>
        <v>-</v>
      </c>
      <c r="AB131" s="53">
        <f t="shared" ref="AB131" si="396">IFERROR(AB130/AB$38,"-")</f>
        <v>1.599488163787588E-2</v>
      </c>
      <c r="AC131" s="53">
        <f t="shared" ref="AC131" si="397">IFERROR(AC130/AC$38,"-")</f>
        <v>2.4466627520062633E-3</v>
      </c>
      <c r="AD131" s="53" t="str">
        <f t="shared" ref="AD131" si="398">IFERROR(AD130/AD$38,"-")</f>
        <v>-</v>
      </c>
      <c r="AE131" s="53" t="str">
        <f t="shared" ref="AE131" si="399">IFERROR(AE130/AE$38,"-")</f>
        <v>-</v>
      </c>
      <c r="AF131" s="53" t="str">
        <f t="shared" ref="AF131" si="400">IFERROR(AF130/AF$38,"-")</f>
        <v>-</v>
      </c>
      <c r="AG131" s="53">
        <f>IFERROR(AG130/AG$38,"-")</f>
        <v>2.4466627520062633E-3</v>
      </c>
      <c r="AH131" s="53">
        <f t="shared" ref="AH131" si="401">IFERROR(AH130/AH$38,"-")</f>
        <v>1.599488163787588E-2</v>
      </c>
      <c r="AI131" s="53">
        <f t="shared" ref="AI131" si="402">IFERROR(AI130/AI$38,"-")</f>
        <v>2.7003672499459927E-3</v>
      </c>
      <c r="AJ131" s="53">
        <f t="shared" ref="AJ131" si="403">IFERROR(AJ130/AJ$38,"-")</f>
        <v>1.2703252032520325E-2</v>
      </c>
      <c r="AK131" s="53">
        <f t="shared" ref="AK131" si="404">IFERROR(AK130/AK$38,"-")</f>
        <v>2.5476408845409148E-3</v>
      </c>
      <c r="AL131" s="53">
        <f t="shared" ref="AL131" si="405">IFERROR(AL130/AL$38,"-")</f>
        <v>1.2703252032520325E-2</v>
      </c>
      <c r="AM131" s="53">
        <f t="shared" ref="AM131" si="406">IFERROR(AM130/AM$38,"-")</f>
        <v>2.7003672499459927E-3</v>
      </c>
      <c r="AN131" s="53">
        <f t="shared" ref="AN131" si="407">IFERROR(AN130/AN$38,"-")</f>
        <v>9.9088386841062227E-3</v>
      </c>
      <c r="AO131" s="53">
        <f t="shared" ref="AO131" si="408">IFERROR(AO130/AO$38,"-")</f>
        <v>1.2703252032520325E-2</v>
      </c>
      <c r="AP131" s="53">
        <f t="shared" ref="AP131" si="409">IFERROR(AP130/AP$38,"-")</f>
        <v>2.7144408251900108E-3</v>
      </c>
      <c r="AQ131" s="53" t="str">
        <f t="shared" ref="AQ131" si="410">IFERROR(AQ130/AQ$38,"-")</f>
        <v>-</v>
      </c>
      <c r="AR131" s="55" t="str">
        <f t="shared" ref="AR131" si="411">IFERROR(AR130/AR$38,"-")</f>
        <v>-</v>
      </c>
    </row>
    <row r="132" spans="1:44">
      <c r="AQ132" s="45"/>
      <c r="AR132" s="45"/>
    </row>
  </sheetData>
  <dataConsolidate/>
  <pageMargins left="0.7" right="0.7" top="0.75" bottom="0.75" header="0.3" footer="0.3"/>
  <pageSetup paperSize="9" orientation="portrait" horizontalDpi="0" verticalDpi="0"/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69F0-D4C3-394C-B02A-A5D2B300E1F6}">
  <sheetPr>
    <tabColor rgb="FF00B050"/>
  </sheetPr>
  <dimension ref="A1:AT38"/>
  <sheetViews>
    <sheetView showGridLines="0" zoomScale="60" zoomScaleNormal="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O27" sqref="O27"/>
    </sheetView>
  </sheetViews>
  <sheetFormatPr baseColWidth="10" defaultColWidth="0" defaultRowHeight="0" customHeight="1" zeroHeight="1"/>
  <cols>
    <col min="1" max="1" width="4.5" style="41" customWidth="1"/>
    <col min="2" max="2" width="71" style="41" customWidth="1"/>
    <col min="3" max="3" width="11.83203125" style="41" customWidth="1"/>
    <col min="4" max="4" width="20.6640625" style="41" customWidth="1"/>
    <col min="5" max="6" width="19.5" style="41" customWidth="1"/>
    <col min="7" max="7" width="3.33203125" style="62" customWidth="1"/>
    <col min="8" max="43" width="18.83203125" style="41" customWidth="1"/>
    <col min="44" max="44" width="10.83203125" style="41" customWidth="1"/>
    <col min="45" max="16384" width="10.83203125" style="41" hidden="1"/>
  </cols>
  <sheetData>
    <row r="1" spans="1:46" ht="46" customHeight="1">
      <c r="B1" s="424" t="s">
        <v>296</v>
      </c>
      <c r="C1" s="424"/>
      <c r="D1" s="29" t="str">
        <f>'CR Khépri Santé'!F1</f>
        <v>31/08/2019 - Budget</v>
      </c>
      <c r="E1" s="29" t="str">
        <f>'CR Khépri Santé'!H1</f>
        <v>31/08/2020 - Budget</v>
      </c>
      <c r="F1" s="29" t="str">
        <f>'CR Khépri Santé'!J1</f>
        <v>31/08/2021 - Budget</v>
      </c>
      <c r="G1" s="61"/>
      <c r="H1" s="173">
        <f>'Produits &amp; Charges Khépri Santé'!N1</f>
        <v>43344</v>
      </c>
      <c r="I1" s="47">
        <f>'Produits &amp; Charges Khépri Santé'!P1</f>
        <v>43375</v>
      </c>
      <c r="J1" s="47">
        <f>'Produits &amp; Charges Khépri Santé'!R1</f>
        <v>43406</v>
      </c>
      <c r="K1" s="47">
        <f>'Produits &amp; Charges Khépri Santé'!T1</f>
        <v>43437</v>
      </c>
      <c r="L1" s="47">
        <f>'Produits &amp; Charges Khépri Santé'!V1</f>
        <v>43468</v>
      </c>
      <c r="M1" s="47">
        <f>'Produits &amp; Charges Khépri Santé'!X1</f>
        <v>43499</v>
      </c>
      <c r="N1" s="47">
        <f>'Produits &amp; Charges Khépri Santé'!Z1</f>
        <v>43530</v>
      </c>
      <c r="O1" s="47">
        <f>'Produits &amp; Charges Khépri Santé'!AB1</f>
        <v>43561</v>
      </c>
      <c r="P1" s="47">
        <f>'Produits &amp; Charges Khépri Santé'!AD1</f>
        <v>43592</v>
      </c>
      <c r="Q1" s="47">
        <f>'Produits &amp; Charges Khépri Santé'!AF1</f>
        <v>43623</v>
      </c>
      <c r="R1" s="47">
        <f>'Produits &amp; Charges Khépri Santé'!AH1</f>
        <v>43654</v>
      </c>
      <c r="S1" s="47">
        <f>'Produits &amp; Charges Khépri Santé'!AJ1</f>
        <v>43685</v>
      </c>
      <c r="T1" s="173">
        <f>'Produits &amp; Charges Khépri Santé'!AL1</f>
        <v>43716</v>
      </c>
      <c r="U1" s="47">
        <f>'Produits &amp; Charges Khépri Santé'!AN1</f>
        <v>43747</v>
      </c>
      <c r="V1" s="47">
        <f>'Produits &amp; Charges Khépri Santé'!AP1</f>
        <v>43778</v>
      </c>
      <c r="W1" s="47">
        <f>'Produits &amp; Charges Khépri Santé'!AR1</f>
        <v>43809</v>
      </c>
      <c r="X1" s="47">
        <f>'Produits &amp; Charges Khépri Santé'!AT1</f>
        <v>43840</v>
      </c>
      <c r="Y1" s="47">
        <f>'Produits &amp; Charges Khépri Santé'!AV1</f>
        <v>43871</v>
      </c>
      <c r="Z1" s="47">
        <f>'Produits &amp; Charges Khépri Santé'!AX1</f>
        <v>43902</v>
      </c>
      <c r="AA1" s="47">
        <f>'Produits &amp; Charges Khépri Santé'!AZ1</f>
        <v>43933</v>
      </c>
      <c r="AB1" s="47">
        <f>'Produits &amp; Charges Khépri Santé'!BB1</f>
        <v>43964</v>
      </c>
      <c r="AC1" s="47">
        <f>'Produits &amp; Charges Khépri Santé'!BD1</f>
        <v>43995</v>
      </c>
      <c r="AD1" s="47">
        <f>'Produits &amp; Charges Khépri Santé'!BF1</f>
        <v>44026</v>
      </c>
      <c r="AE1" s="47">
        <f>'Produits &amp; Charges Khépri Santé'!BH1</f>
        <v>44057</v>
      </c>
      <c r="AF1" s="173">
        <f>'Produits &amp; Charges Khépri Santé'!BJ1</f>
        <v>44088</v>
      </c>
      <c r="AG1" s="47">
        <f>'Produits &amp; Charges Khépri Santé'!BL1</f>
        <v>44119</v>
      </c>
      <c r="AH1" s="47">
        <f>'Produits &amp; Charges Khépri Santé'!BN1</f>
        <v>44150</v>
      </c>
      <c r="AI1" s="47">
        <f>'Produits &amp; Charges Khépri Santé'!BP1</f>
        <v>44181</v>
      </c>
      <c r="AJ1" s="47">
        <f>'Produits &amp; Charges Khépri Santé'!BR1</f>
        <v>44212</v>
      </c>
      <c r="AK1" s="47">
        <f>'Produits &amp; Charges Khépri Santé'!BT1</f>
        <v>44243</v>
      </c>
      <c r="AL1" s="47">
        <f>'Produits &amp; Charges Khépri Santé'!BV1</f>
        <v>44274</v>
      </c>
      <c r="AM1" s="47">
        <f>'Produits &amp; Charges Khépri Santé'!BX1</f>
        <v>44305</v>
      </c>
      <c r="AN1" s="47">
        <f>'Produits &amp; Charges Khépri Santé'!BZ1</f>
        <v>44336</v>
      </c>
      <c r="AO1" s="47">
        <f>'Produits &amp; Charges Khépri Santé'!CB1</f>
        <v>44367</v>
      </c>
      <c r="AP1" s="47">
        <f>'CR Khépri Santé'!CC1</f>
        <v>44398</v>
      </c>
      <c r="AQ1" s="47">
        <f>'CR Khépri Santé'!CE1</f>
        <v>44429</v>
      </c>
    </row>
    <row r="2" spans="1:46" s="3" customFormat="1" ht="23" customHeight="1">
      <c r="A2" s="6"/>
      <c r="B2" s="4"/>
      <c r="C2" s="27"/>
      <c r="D2" s="27"/>
      <c r="E2" s="27"/>
      <c r="F2" s="177"/>
      <c r="G2" s="177"/>
      <c r="H2" s="177"/>
      <c r="I2" s="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</row>
    <row r="3" spans="1:46" s="3" customFormat="1" ht="23" customHeight="1" thickBot="1">
      <c r="A3" s="1"/>
      <c r="B3" s="11" t="s">
        <v>14</v>
      </c>
      <c r="C3" s="23"/>
      <c r="D3" s="23"/>
      <c r="E3" s="23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ht="23" customHeight="1">
      <c r="B4" s="41" t="s">
        <v>298</v>
      </c>
      <c r="C4" s="63">
        <v>0</v>
      </c>
      <c r="D4" s="250"/>
      <c r="E4" s="250"/>
      <c r="F4" s="250"/>
      <c r="G4" s="251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</row>
    <row r="5" spans="1:46" ht="23" customHeight="1">
      <c r="D5" s="250"/>
      <c r="E5" s="250"/>
      <c r="F5" s="250"/>
      <c r="G5" s="251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46" s="42" customFormat="1" ht="23" customHeight="1">
      <c r="B6" s="559" t="s">
        <v>73</v>
      </c>
      <c r="C6" s="560"/>
      <c r="D6" s="552">
        <f>H6+I6+J6+K6+L6+M6+N6+O6+P6+Q6+R6+S6</f>
        <v>0</v>
      </c>
      <c r="E6" s="552">
        <f>T6+U6+V6+W6+X6+Y6+Z6+AA6+AB6+AC6+AD6+AE6</f>
        <v>300360</v>
      </c>
      <c r="F6" s="553">
        <f>AF6+AG6+AH6+AI6+AJ6+AK6+AL6+AM6+AN6+AO6+AP6+AQ6</f>
        <v>384980</v>
      </c>
      <c r="G6" s="64"/>
      <c r="H6" s="200">
        <f>IF($C$4&lt;&gt;0,0,'CR Khépri Formation'!G3)</f>
        <v>0</v>
      </c>
      <c r="I6" s="200">
        <f>IF($C$4=1,'CR Khépri Formation'!G3,0)+IF($C$4=0,'CR Khépri Formation'!H3,0)</f>
        <v>0</v>
      </c>
      <c r="J6" s="200">
        <f>IF($C$4&lt;&gt;0,0,'CR Khépri Formation'!I3)</f>
        <v>0</v>
      </c>
      <c r="K6" s="200">
        <f>IF($C$4=1,'CR Khépri Formation'!I3,0)+IF($C$4=0,'CR Khépri Formation'!J3,0)</f>
        <v>0</v>
      </c>
      <c r="L6" s="200">
        <f>IF($C$4&lt;&gt;0,0,'CR Khépri Formation'!K3)</f>
        <v>0</v>
      </c>
      <c r="M6" s="200">
        <f>IF($C$4=1,'CR Khépri Formation'!K3,0)+IF($C$4=0,'CR Khépri Formation'!L3,0)</f>
        <v>0</v>
      </c>
      <c r="N6" s="200">
        <f>IF($C$4&lt;&gt;0,0,'CR Khépri Formation'!M3)</f>
        <v>0</v>
      </c>
      <c r="O6" s="200">
        <f>IF($C$4=1,'CR Khépri Formation'!M3,0)+IF($C$4=0,'CR Khépri Formation'!N3,0)</f>
        <v>0</v>
      </c>
      <c r="P6" s="200">
        <f>IF($C$4&lt;&gt;0,0,'CR Khépri Formation'!O3)</f>
        <v>0</v>
      </c>
      <c r="Q6" s="200">
        <f>IF($C$4=1,'CR Khépri Formation'!O3,0)+IF($C$4=0,'CR Khépri Formation'!P3,0)</f>
        <v>0</v>
      </c>
      <c r="R6" s="200">
        <f>IF($C$4&lt;&gt;0,0,'CR Khépri Formation'!Q3)</f>
        <v>0</v>
      </c>
      <c r="S6" s="200">
        <f>IF($C$4=1,'CR Khépri Formation'!Q3,0)+IF($C$4=0,'CR Khépri Formation'!R3,0)</f>
        <v>0</v>
      </c>
      <c r="T6" s="200">
        <f>IF($C$4&lt;&gt;0,0,'CR Khépri Formation'!S3)</f>
        <v>61720</v>
      </c>
      <c r="U6" s="200">
        <f>IF($C$4=1,'CR Khépri Formation'!S3,0)+IF($C$4=0,'CR Khépri Formation'!T3,0)</f>
        <v>6720</v>
      </c>
      <c r="V6" s="200">
        <f>IF($C$4=1,'CR Khépri Formation'!T3,0)+IF($C$4=0,'CR Khépri Formation'!U3,0)</f>
        <v>68120</v>
      </c>
      <c r="W6" s="200">
        <f>IF($C$4=1,'CR Khépri Formation'!U3,0)+IF($C$4=0,'CR Khépri Formation'!V3,0)</f>
        <v>6720</v>
      </c>
      <c r="X6" s="200">
        <f>IF($C$4=1,'CR Khépri Formation'!V3,0)+IF($C$4=0,'CR Khépri Formation'!W3,0)</f>
        <v>65420</v>
      </c>
      <c r="Y6" s="200">
        <f>IF($C$4=1,'CR Khépri Formation'!W3,0)+IF($C$4=0,'CR Khépri Formation'!X3,0)</f>
        <v>13120</v>
      </c>
      <c r="Z6" s="200">
        <f>IF($C$4=1,'CR Khépri Formation'!X3,0)+IF($C$4=0,'CR Khépri Formation'!Y3,0)</f>
        <v>0</v>
      </c>
      <c r="AA6" s="200">
        <f>IF($C$4=1,'CR Khépri Formation'!Y3,0)+IF($C$4=0,'CR Khépri Formation'!Z3,0)</f>
        <v>10420</v>
      </c>
      <c r="AB6" s="200">
        <f>IF($C$4=1,'CR Khépri Formation'!Z3,0)+IF($C$4=0,'CR Khépri Formation'!AA3,0)</f>
        <v>68120</v>
      </c>
      <c r="AC6" s="200">
        <f>IF($C$4=1,'CR Khépri Formation'!AA3,0)+IF($C$4=0,'CR Khépri Formation'!AB3,0)</f>
        <v>0</v>
      </c>
      <c r="AD6" s="200">
        <f>IF($C$4=1,'CR Khépri Formation'!AB3,0)+IF($C$4=0,'CR Khépri Formation'!AC3,0)</f>
        <v>0</v>
      </c>
      <c r="AE6" s="200">
        <f>IF($C$4=1,'CR Khépri Formation'!AC3,0)+IF($C$4=0,'CR Khépri Formation'!AD3,0)</f>
        <v>0</v>
      </c>
      <c r="AF6" s="200">
        <f>IF($C$4=1,'CR Khépri Formation'!AD3,0)+IF($C$4=0,'CR Khépri Formation'!AE3,0)</f>
        <v>68120</v>
      </c>
      <c r="AG6" s="200">
        <f>IF($C$4=1,'CR Khépri Formation'!AE3,0)+IF($C$4=0,'CR Khépri Formation'!AF3,0)</f>
        <v>10420</v>
      </c>
      <c r="AH6" s="200">
        <f>IF($C$4=1,'CR Khépri Formation'!AF3,0)+IF($C$4=0,'CR Khépri Formation'!AG3,0)</f>
        <v>61720</v>
      </c>
      <c r="AI6" s="200">
        <f>IF($C$4=1,'CR Khépri Formation'!AG3,0)+IF($C$4=0,'CR Khépri Formation'!AH3,0)</f>
        <v>13120</v>
      </c>
      <c r="AJ6" s="200">
        <f>IF($C$4=1,'CR Khépri Formation'!AH3,0)+IF($C$4=0,'CR Khépri Formation'!AI3,0)</f>
        <v>65420</v>
      </c>
      <c r="AK6" s="200">
        <f>IF($C$4=1,'CR Khépri Formation'!AI3,0)+IF($C$4=0,'CR Khépri Formation'!AJ3,0)</f>
        <v>13120</v>
      </c>
      <c r="AL6" s="200">
        <f>IF($C$4=1,'CR Khépri Formation'!AJ3,0)+IF($C$4=0,'CR Khépri Formation'!AK3,0)</f>
        <v>61720</v>
      </c>
      <c r="AM6" s="200">
        <f>IF($C$4=1,'CR Khépri Formation'!AK3,0)+IF($C$4=0,'CR Khépri Formation'!AL3,0)</f>
        <v>16820</v>
      </c>
      <c r="AN6" s="200">
        <f>IF($C$4=1,'CR Khépri Formation'!AL3,0)+IF($C$4=0,'CR Khépri Formation'!AM3,0)</f>
        <v>13120</v>
      </c>
      <c r="AO6" s="200">
        <f>IF($C$4=1,'CR Khépri Formation'!AM3,0)+IF($C$4=0,'CR Khépri Formation'!AN3,0)</f>
        <v>61400</v>
      </c>
      <c r="AP6" s="200">
        <f>IF($C$4=1,'CR Khépri Formation'!AN3,0)+IF($C$4=0,'CR Khépri Formation'!AO3,0)</f>
        <v>0</v>
      </c>
      <c r="AQ6" s="554">
        <f>IF($C$4=1,'CR Khépri Formation'!AO3,0)+IF($C$4=0,'CR Khépri Formation'!AP3,0)</f>
        <v>0</v>
      </c>
    </row>
    <row r="7" spans="1:46" s="66" customFormat="1" ht="23" customHeight="1">
      <c r="D7" s="250"/>
      <c r="E7" s="250"/>
      <c r="F7" s="250"/>
      <c r="G7" s="251"/>
    </row>
    <row r="8" spans="1:46" s="62" customFormat="1" ht="23" customHeight="1">
      <c r="B8" s="562" t="s">
        <v>139</v>
      </c>
      <c r="C8" s="563"/>
      <c r="D8" s="260">
        <f t="shared" ref="D8:D15" si="0">H8+I8+J8+K8+L8+M8+N8+O8+P8+Q8+R8+S8</f>
        <v>0</v>
      </c>
      <c r="E8" s="260">
        <f t="shared" ref="E8:E15" si="1">T8+U8+V8+W8+X8+Y8+Z8+AA8+AB8+AC8+AD8+AE8</f>
        <v>-31185</v>
      </c>
      <c r="F8" s="269">
        <f t="shared" ref="F8:F15" si="2">AF8+AG8+AH8+AI8+AJ8+AK8+AL8+AM8+AN8+AO8+AP8+AQ8</f>
        <v>-40600</v>
      </c>
      <c r="H8" s="260">
        <f>'CR Khépri Formation'!G5</f>
        <v>0</v>
      </c>
      <c r="I8" s="260">
        <f>'CR Khépri Formation'!H5</f>
        <v>0</v>
      </c>
      <c r="J8" s="260">
        <f>'CR Khépri Formation'!I5</f>
        <v>0</v>
      </c>
      <c r="K8" s="260">
        <f>'CR Khépri Formation'!J5</f>
        <v>0</v>
      </c>
      <c r="L8" s="260">
        <f>'CR Khépri Formation'!K5</f>
        <v>0</v>
      </c>
      <c r="M8" s="260">
        <f>'CR Khépri Formation'!L5</f>
        <v>0</v>
      </c>
      <c r="N8" s="260">
        <f>'CR Khépri Formation'!M5</f>
        <v>0</v>
      </c>
      <c r="O8" s="260">
        <f>'CR Khépri Formation'!N5</f>
        <v>0</v>
      </c>
      <c r="P8" s="260">
        <f>'CR Khépri Formation'!O5</f>
        <v>0</v>
      </c>
      <c r="Q8" s="260">
        <f>'CR Khépri Formation'!P5</f>
        <v>0</v>
      </c>
      <c r="R8" s="260">
        <f>'CR Khépri Formation'!Q5</f>
        <v>0</v>
      </c>
      <c r="S8" s="260">
        <f>'CR Khépri Formation'!R5</f>
        <v>0</v>
      </c>
      <c r="T8" s="260">
        <f>'CR Khépri Formation'!S5</f>
        <v>-2940</v>
      </c>
      <c r="U8" s="260">
        <f>'CR Khépri Formation'!T5</f>
        <v>-490</v>
      </c>
      <c r="V8" s="260">
        <f>'CR Khépri Formation'!U5</f>
        <v>-8435</v>
      </c>
      <c r="W8" s="260">
        <f>'CR Khépri Formation'!V5</f>
        <v>-490</v>
      </c>
      <c r="X8" s="260">
        <f>'CR Khépri Formation'!W5</f>
        <v>-3430</v>
      </c>
      <c r="Y8" s="260">
        <f>'CR Khépri Formation'!X5</f>
        <v>-5985</v>
      </c>
      <c r="Z8" s="260">
        <f>'CR Khépri Formation'!Y5</f>
        <v>0</v>
      </c>
      <c r="AA8" s="260">
        <f>'CR Khépri Formation'!Z5</f>
        <v>-980</v>
      </c>
      <c r="AB8" s="260">
        <f>'CR Khépri Formation'!AA5</f>
        <v>-8435</v>
      </c>
      <c r="AC8" s="260">
        <f>'CR Khépri Formation'!AB5</f>
        <v>0</v>
      </c>
      <c r="AD8" s="260">
        <f>'CR Khépri Formation'!AC5</f>
        <v>0</v>
      </c>
      <c r="AE8" s="260">
        <f>'CR Khépri Formation'!AD5</f>
        <v>0</v>
      </c>
      <c r="AF8" s="260">
        <f>'CR Khépri Formation'!AE5</f>
        <v>-8435</v>
      </c>
      <c r="AG8" s="260">
        <f>'CR Khépri Formation'!AF5</f>
        <v>-980</v>
      </c>
      <c r="AH8" s="260">
        <f>'CR Khépri Formation'!AG5</f>
        <v>-2940</v>
      </c>
      <c r="AI8" s="260">
        <f>'CR Khépri Formation'!AH5</f>
        <v>-5985</v>
      </c>
      <c r="AJ8" s="260">
        <f>'CR Khépri Formation'!AI5</f>
        <v>-3430</v>
      </c>
      <c r="AK8" s="260">
        <f>'CR Khépri Formation'!AJ5</f>
        <v>-5985</v>
      </c>
      <c r="AL8" s="260">
        <f>'CR Khépri Formation'!AK5</f>
        <v>-2940</v>
      </c>
      <c r="AM8" s="260">
        <f>'CR Khépri Formation'!AL5</f>
        <v>-1225</v>
      </c>
      <c r="AN8" s="260">
        <f>'CR Khépri Formation'!AM5</f>
        <v>-735</v>
      </c>
      <c r="AO8" s="260">
        <f>'CR Khépri Formation'!AN5</f>
        <v>-7945</v>
      </c>
      <c r="AP8" s="260">
        <f>'CR Khépri Formation'!AO5</f>
        <v>0</v>
      </c>
      <c r="AQ8" s="269">
        <f>'CR Khépri Formation'!AP5</f>
        <v>0</v>
      </c>
    </row>
    <row r="9" spans="1:46" s="62" customFormat="1" ht="23" customHeight="1">
      <c r="B9" s="564" t="s">
        <v>295</v>
      </c>
      <c r="C9" s="565"/>
      <c r="D9" s="140">
        <f t="shared" si="0"/>
        <v>0</v>
      </c>
      <c r="E9" s="140">
        <f t="shared" si="1"/>
        <v>-24000</v>
      </c>
      <c r="F9" s="146">
        <f t="shared" si="2"/>
        <v>-29600</v>
      </c>
      <c r="H9" s="140">
        <f>'CR Khépri Formation'!G6</f>
        <v>0</v>
      </c>
      <c r="I9" s="140">
        <f>'CR Khépri Formation'!H6</f>
        <v>0</v>
      </c>
      <c r="J9" s="140">
        <f>'CR Khépri Formation'!I6</f>
        <v>0</v>
      </c>
      <c r="K9" s="140">
        <f>'CR Khépri Formation'!J6</f>
        <v>0</v>
      </c>
      <c r="L9" s="140">
        <f>'CR Khépri Formation'!K6</f>
        <v>0</v>
      </c>
      <c r="M9" s="140">
        <f>'CR Khépri Formation'!L6</f>
        <v>0</v>
      </c>
      <c r="N9" s="140">
        <f>'CR Khépri Formation'!M6</f>
        <v>0</v>
      </c>
      <c r="O9" s="140">
        <f>'CR Khépri Formation'!N6</f>
        <v>0</v>
      </c>
      <c r="P9" s="140">
        <f>'CR Khépri Formation'!O6</f>
        <v>0</v>
      </c>
      <c r="Q9" s="140">
        <f>'CR Khépri Formation'!P6</f>
        <v>0</v>
      </c>
      <c r="R9" s="140">
        <f>'CR Khépri Formation'!Q6</f>
        <v>0</v>
      </c>
      <c r="S9" s="140">
        <f>'CR Khépri Formation'!R6</f>
        <v>0</v>
      </c>
      <c r="T9" s="140">
        <f>'CR Khépri Formation'!S6</f>
        <v>-4800</v>
      </c>
      <c r="U9" s="140">
        <f>'CR Khépri Formation'!T6</f>
        <v>-800</v>
      </c>
      <c r="V9" s="140">
        <f>'CR Khépri Formation'!U6</f>
        <v>-4800</v>
      </c>
      <c r="W9" s="140">
        <f>'CR Khépri Formation'!V6</f>
        <v>-800</v>
      </c>
      <c r="X9" s="140">
        <f>'CR Khépri Formation'!W6</f>
        <v>-5600</v>
      </c>
      <c r="Y9" s="140">
        <f>'CR Khépri Formation'!X6</f>
        <v>-800</v>
      </c>
      <c r="Z9" s="140">
        <f>'CR Khépri Formation'!Y6</f>
        <v>0</v>
      </c>
      <c r="AA9" s="140">
        <f>'CR Khépri Formation'!Z6</f>
        <v>-1600</v>
      </c>
      <c r="AB9" s="140">
        <f>'CR Khépri Formation'!AA6</f>
        <v>-4800</v>
      </c>
      <c r="AC9" s="140">
        <f>'CR Khépri Formation'!AB6</f>
        <v>0</v>
      </c>
      <c r="AD9" s="140">
        <f>'CR Khépri Formation'!AC6</f>
        <v>0</v>
      </c>
      <c r="AE9" s="140">
        <f>'CR Khépri Formation'!AD6</f>
        <v>0</v>
      </c>
      <c r="AF9" s="140">
        <f>'CR Khépri Formation'!AE6</f>
        <v>-4800</v>
      </c>
      <c r="AG9" s="140">
        <f>'CR Khépri Formation'!AF6</f>
        <v>-1600</v>
      </c>
      <c r="AH9" s="140">
        <f>'CR Khépri Formation'!AG6</f>
        <v>-4800</v>
      </c>
      <c r="AI9" s="140">
        <f>'CR Khépri Formation'!AH6</f>
        <v>-800</v>
      </c>
      <c r="AJ9" s="140">
        <f>'CR Khépri Formation'!AI6</f>
        <v>-5600</v>
      </c>
      <c r="AK9" s="140">
        <f>'CR Khépri Formation'!AJ6</f>
        <v>-800</v>
      </c>
      <c r="AL9" s="140">
        <f>'CR Khépri Formation'!AK6</f>
        <v>-4800</v>
      </c>
      <c r="AM9" s="140">
        <f>'CR Khépri Formation'!AL6</f>
        <v>-1600</v>
      </c>
      <c r="AN9" s="140">
        <f>'CR Khépri Formation'!AM6</f>
        <v>-800</v>
      </c>
      <c r="AO9" s="140">
        <f>'CR Khépri Formation'!AN6</f>
        <v>-4000</v>
      </c>
      <c r="AP9" s="140">
        <f>'CR Khépri Formation'!AO6</f>
        <v>0</v>
      </c>
      <c r="AQ9" s="146">
        <f>'CR Khépri Formation'!AP6</f>
        <v>0</v>
      </c>
    </row>
    <row r="10" spans="1:46" s="62" customFormat="1" ht="23" customHeight="1">
      <c r="B10" s="564" t="str">
        <f>'CR Khépri Santé'!B7</f>
        <v>AACE</v>
      </c>
      <c r="C10" s="565"/>
      <c r="D10" s="140">
        <f>H10+I10+J10+K10+L10+M10+N10+O10+P10+Q10+R10+S10</f>
        <v>0</v>
      </c>
      <c r="E10" s="140">
        <f t="shared" si="1"/>
        <v>24000</v>
      </c>
      <c r="F10" s="146">
        <f t="shared" si="2"/>
        <v>29600</v>
      </c>
      <c r="H10" s="140">
        <f>-'CR Khépri Formation'!G9</f>
        <v>0</v>
      </c>
      <c r="I10" s="140">
        <f>-'CR Khépri Formation'!H9</f>
        <v>0</v>
      </c>
      <c r="J10" s="140">
        <f>-'CR Khépri Formation'!I9</f>
        <v>0</v>
      </c>
      <c r="K10" s="140">
        <f>-'CR Khépri Formation'!J9</f>
        <v>0</v>
      </c>
      <c r="L10" s="140">
        <f>-'CR Khépri Formation'!K9</f>
        <v>0</v>
      </c>
      <c r="M10" s="140">
        <f>-'CR Khépri Formation'!L9</f>
        <v>0</v>
      </c>
      <c r="N10" s="140">
        <f>-'CR Khépri Formation'!M9</f>
        <v>0</v>
      </c>
      <c r="O10" s="140">
        <f>-'CR Khépri Formation'!N9</f>
        <v>0</v>
      </c>
      <c r="P10" s="140">
        <f>-'CR Khépri Formation'!O9</f>
        <v>0</v>
      </c>
      <c r="Q10" s="140">
        <f>-'CR Khépri Formation'!P9</f>
        <v>0</v>
      </c>
      <c r="R10" s="140">
        <f>-'CR Khépri Formation'!Q9</f>
        <v>0</v>
      </c>
      <c r="S10" s="140">
        <f>-'CR Khépri Formation'!R9</f>
        <v>0</v>
      </c>
      <c r="T10" s="140">
        <f>-'CR Khépri Formation'!S9</f>
        <v>4800</v>
      </c>
      <c r="U10" s="140">
        <f>-'CR Khépri Formation'!T9</f>
        <v>800</v>
      </c>
      <c r="V10" s="140">
        <f>-'CR Khépri Formation'!U9</f>
        <v>4800</v>
      </c>
      <c r="W10" s="140">
        <f>-'CR Khépri Formation'!V9</f>
        <v>800</v>
      </c>
      <c r="X10" s="140">
        <f>-'CR Khépri Formation'!W9</f>
        <v>5600</v>
      </c>
      <c r="Y10" s="140">
        <f>-'CR Khépri Formation'!X9</f>
        <v>800</v>
      </c>
      <c r="Z10" s="140">
        <f>-'CR Khépri Formation'!Y9</f>
        <v>0</v>
      </c>
      <c r="AA10" s="140">
        <f>-'CR Khépri Formation'!Z9</f>
        <v>1600</v>
      </c>
      <c r="AB10" s="140">
        <f>-'CR Khépri Formation'!AA9</f>
        <v>4800</v>
      </c>
      <c r="AC10" s="140">
        <f>-'CR Khépri Formation'!AB9</f>
        <v>0</v>
      </c>
      <c r="AD10" s="140">
        <f>-'CR Khépri Formation'!AC9</f>
        <v>0</v>
      </c>
      <c r="AE10" s="140">
        <f>-'CR Khépri Formation'!AD9</f>
        <v>0</v>
      </c>
      <c r="AF10" s="140">
        <f>-'CR Khépri Formation'!AE9</f>
        <v>4800</v>
      </c>
      <c r="AG10" s="140">
        <f>-'CR Khépri Formation'!AF9</f>
        <v>1600</v>
      </c>
      <c r="AH10" s="140">
        <f>-'CR Khépri Formation'!AG9</f>
        <v>4800</v>
      </c>
      <c r="AI10" s="140">
        <f>-'CR Khépri Formation'!AH9</f>
        <v>800</v>
      </c>
      <c r="AJ10" s="140">
        <f>-'CR Khépri Formation'!AI9</f>
        <v>5600</v>
      </c>
      <c r="AK10" s="140">
        <f>-'CR Khépri Formation'!AJ9</f>
        <v>800</v>
      </c>
      <c r="AL10" s="140">
        <f>-'CR Khépri Formation'!AK9</f>
        <v>4800</v>
      </c>
      <c r="AM10" s="140">
        <f>-'CR Khépri Formation'!AL9</f>
        <v>1600</v>
      </c>
      <c r="AN10" s="140">
        <f>-'CR Khépri Formation'!AM9</f>
        <v>800</v>
      </c>
      <c r="AO10" s="140">
        <f>-'CR Khépri Formation'!AN9</f>
        <v>4000</v>
      </c>
      <c r="AP10" s="140">
        <f>-'CR Khépri Formation'!AO9</f>
        <v>0</v>
      </c>
      <c r="AQ10" s="146">
        <f>-'CR Khépri Formation'!AP9</f>
        <v>0</v>
      </c>
    </row>
    <row r="11" spans="1:46" s="62" customFormat="1" ht="23" customHeight="1">
      <c r="B11" s="564" t="str">
        <f>'CR Khépri Santé'!B9</f>
        <v>Impôts et taxes</v>
      </c>
      <c r="C11" s="565"/>
      <c r="D11" s="140">
        <f t="shared" si="0"/>
        <v>0</v>
      </c>
      <c r="E11" s="140">
        <f t="shared" si="1"/>
        <v>1000.0000000000001</v>
      </c>
      <c r="F11" s="146">
        <f t="shared" si="2"/>
        <v>1500</v>
      </c>
      <c r="H11" s="140">
        <f>-'CR Khépri Formation'!G10</f>
        <v>0</v>
      </c>
      <c r="I11" s="140">
        <f>-'CR Khépri Formation'!H10</f>
        <v>0</v>
      </c>
      <c r="J11" s="140">
        <f>-'CR Khépri Formation'!I10</f>
        <v>0</v>
      </c>
      <c r="K11" s="140">
        <f>-'CR Khépri Formation'!J10</f>
        <v>0</v>
      </c>
      <c r="L11" s="140">
        <f>-'CR Khépri Formation'!K10</f>
        <v>0</v>
      </c>
      <c r="M11" s="140">
        <f>-'CR Khépri Formation'!L10</f>
        <v>0</v>
      </c>
      <c r="N11" s="140">
        <f>-'CR Khépri Formation'!M10</f>
        <v>0</v>
      </c>
      <c r="O11" s="140">
        <f>-'CR Khépri Formation'!N10</f>
        <v>0</v>
      </c>
      <c r="P11" s="140">
        <f>-'CR Khépri Formation'!O10</f>
        <v>0</v>
      </c>
      <c r="Q11" s="140">
        <f>-'CR Khépri Formation'!P10</f>
        <v>0</v>
      </c>
      <c r="R11" s="140">
        <f>-'CR Khépri Formation'!Q10</f>
        <v>0</v>
      </c>
      <c r="S11" s="140">
        <f>-'CR Khépri Formation'!R10</f>
        <v>0</v>
      </c>
      <c r="T11" s="140">
        <f>-'CR Khépri Formation'!S10</f>
        <v>83.333333333333329</v>
      </c>
      <c r="U11" s="140">
        <f>-'CR Khépri Formation'!T10</f>
        <v>83.333333333333329</v>
      </c>
      <c r="V11" s="140">
        <f>-'CR Khépri Formation'!U10</f>
        <v>83.333333333333329</v>
      </c>
      <c r="W11" s="140">
        <f>-'CR Khépri Formation'!V10</f>
        <v>83.333333333333329</v>
      </c>
      <c r="X11" s="140">
        <f>-'CR Khépri Formation'!W10</f>
        <v>83.333333333333329</v>
      </c>
      <c r="Y11" s="140">
        <f>-'CR Khépri Formation'!X10</f>
        <v>83.333333333333329</v>
      </c>
      <c r="Z11" s="140">
        <f>-'CR Khépri Formation'!Y10</f>
        <v>83.333333333333329</v>
      </c>
      <c r="AA11" s="140">
        <f>-'CR Khépri Formation'!Z10</f>
        <v>83.333333333333329</v>
      </c>
      <c r="AB11" s="140">
        <f>-'CR Khépri Formation'!AA10</f>
        <v>83.333333333333329</v>
      </c>
      <c r="AC11" s="140">
        <f>-'CR Khépri Formation'!AB10</f>
        <v>83.333333333333329</v>
      </c>
      <c r="AD11" s="140">
        <f>-'CR Khépri Formation'!AC10</f>
        <v>83.333333333333329</v>
      </c>
      <c r="AE11" s="140">
        <f>-'CR Khépri Formation'!AD10</f>
        <v>83.333333333333329</v>
      </c>
      <c r="AF11" s="140">
        <f>-'CR Khépri Formation'!AE10</f>
        <v>125</v>
      </c>
      <c r="AG11" s="140">
        <f>-'CR Khépri Formation'!AF10</f>
        <v>125</v>
      </c>
      <c r="AH11" s="140">
        <f>-'CR Khépri Formation'!AG10</f>
        <v>125</v>
      </c>
      <c r="AI11" s="140">
        <f>-'CR Khépri Formation'!AH10</f>
        <v>125</v>
      </c>
      <c r="AJ11" s="140">
        <f>-'CR Khépri Formation'!AI10</f>
        <v>125</v>
      </c>
      <c r="AK11" s="140">
        <f>-'CR Khépri Formation'!AJ10</f>
        <v>125</v>
      </c>
      <c r="AL11" s="140">
        <f>-'CR Khépri Formation'!AK10</f>
        <v>125</v>
      </c>
      <c r="AM11" s="140">
        <f>-'CR Khépri Formation'!AL10</f>
        <v>125</v>
      </c>
      <c r="AN11" s="140">
        <f>-'CR Khépri Formation'!AM10</f>
        <v>125</v>
      </c>
      <c r="AO11" s="140">
        <f>-'CR Khépri Formation'!AN10</f>
        <v>125</v>
      </c>
      <c r="AP11" s="140">
        <f>-'CR Khépri Formation'!AO10</f>
        <v>125</v>
      </c>
      <c r="AQ11" s="146">
        <f>-'CR Khépri Formation'!AP10</f>
        <v>125</v>
      </c>
    </row>
    <row r="12" spans="1:46" s="62" customFormat="1" ht="23" customHeight="1">
      <c r="B12" s="564" t="str">
        <f>'CR Khépri Santé'!B21</f>
        <v>Résultat Financier</v>
      </c>
      <c r="C12" s="565"/>
      <c r="D12" s="140">
        <f t="shared" si="0"/>
        <v>0</v>
      </c>
      <c r="E12" s="140">
        <f t="shared" si="1"/>
        <v>0</v>
      </c>
      <c r="F12" s="146">
        <f t="shared" si="2"/>
        <v>0</v>
      </c>
      <c r="H12" s="140">
        <f>'CR Khépri Formation'!G21</f>
        <v>0</v>
      </c>
      <c r="I12" s="140">
        <f>'CR Khépri Formation'!H21</f>
        <v>0</v>
      </c>
      <c r="J12" s="140">
        <f>'CR Khépri Formation'!I21</f>
        <v>0</v>
      </c>
      <c r="K12" s="140">
        <f>'CR Khépri Formation'!J21</f>
        <v>0</v>
      </c>
      <c r="L12" s="140">
        <f>'CR Khépri Formation'!K21</f>
        <v>0</v>
      </c>
      <c r="M12" s="140">
        <f>'CR Khépri Formation'!L21</f>
        <v>0</v>
      </c>
      <c r="N12" s="140">
        <f>'CR Khépri Formation'!M21</f>
        <v>0</v>
      </c>
      <c r="O12" s="140">
        <f>'CR Khépri Formation'!N21</f>
        <v>0</v>
      </c>
      <c r="P12" s="140">
        <f>'CR Khépri Formation'!O21</f>
        <v>0</v>
      </c>
      <c r="Q12" s="140">
        <f>'CR Khépri Formation'!P21</f>
        <v>0</v>
      </c>
      <c r="R12" s="140">
        <f>'CR Khépri Formation'!Q21</f>
        <v>0</v>
      </c>
      <c r="S12" s="140">
        <f>'CR Khépri Formation'!R21</f>
        <v>0</v>
      </c>
      <c r="T12" s="140">
        <f>'CR Khépri Formation'!S21</f>
        <v>0</v>
      </c>
      <c r="U12" s="140">
        <f>'CR Khépri Formation'!T21</f>
        <v>0</v>
      </c>
      <c r="V12" s="140">
        <f>'CR Khépri Formation'!U21</f>
        <v>0</v>
      </c>
      <c r="W12" s="140">
        <f>'CR Khépri Formation'!V21</f>
        <v>0</v>
      </c>
      <c r="X12" s="140">
        <f>'CR Khépri Formation'!W21</f>
        <v>0</v>
      </c>
      <c r="Y12" s="140">
        <f>'CR Khépri Formation'!X21</f>
        <v>0</v>
      </c>
      <c r="Z12" s="140">
        <f>'CR Khépri Formation'!Y21</f>
        <v>0</v>
      </c>
      <c r="AA12" s="140">
        <f>'CR Khépri Formation'!Z21</f>
        <v>0</v>
      </c>
      <c r="AB12" s="140">
        <f>'CR Khépri Formation'!AA21</f>
        <v>0</v>
      </c>
      <c r="AC12" s="140">
        <f>'CR Khépri Formation'!AB21</f>
        <v>0</v>
      </c>
      <c r="AD12" s="140">
        <f>'CR Khépri Formation'!AC21</f>
        <v>0</v>
      </c>
      <c r="AE12" s="140">
        <f>'CR Khépri Formation'!AD21</f>
        <v>0</v>
      </c>
      <c r="AF12" s="140">
        <f>'CR Khépri Formation'!AE21</f>
        <v>0</v>
      </c>
      <c r="AG12" s="140">
        <f>'CR Khépri Formation'!AF21</f>
        <v>0</v>
      </c>
      <c r="AH12" s="140">
        <f>'CR Khépri Formation'!AG21</f>
        <v>0</v>
      </c>
      <c r="AI12" s="140">
        <f>'CR Khépri Formation'!AH21</f>
        <v>0</v>
      </c>
      <c r="AJ12" s="140">
        <f>'CR Khépri Formation'!AI21</f>
        <v>0</v>
      </c>
      <c r="AK12" s="140">
        <f>'CR Khépri Formation'!AJ21</f>
        <v>0</v>
      </c>
      <c r="AL12" s="140">
        <f>'CR Khépri Formation'!AK21</f>
        <v>0</v>
      </c>
      <c r="AM12" s="140">
        <f>'CR Khépri Formation'!AL21</f>
        <v>0</v>
      </c>
      <c r="AN12" s="140">
        <f>'CR Khépri Formation'!AM21</f>
        <v>0</v>
      </c>
      <c r="AO12" s="140">
        <f>'CR Khépri Formation'!AN21</f>
        <v>0</v>
      </c>
      <c r="AP12" s="140">
        <f>'CR Khépri Formation'!AO21</f>
        <v>0</v>
      </c>
      <c r="AQ12" s="146">
        <f>'CR Khépri Formation'!AP21</f>
        <v>0</v>
      </c>
    </row>
    <row r="13" spans="1:46" s="62" customFormat="1" ht="23" customHeight="1">
      <c r="B13" s="564" t="str">
        <f>'CR Khépri Santé'!B26</f>
        <v>Résultat Exceptionnel</v>
      </c>
      <c r="C13" s="565"/>
      <c r="D13" s="140">
        <f t="shared" si="0"/>
        <v>0</v>
      </c>
      <c r="E13" s="140">
        <f t="shared" si="1"/>
        <v>0</v>
      </c>
      <c r="F13" s="146">
        <f t="shared" si="2"/>
        <v>0</v>
      </c>
      <c r="H13" s="140">
        <f>'CR Khépri Formation'!G26</f>
        <v>0</v>
      </c>
      <c r="I13" s="140">
        <f>'CR Khépri Formation'!H26</f>
        <v>0</v>
      </c>
      <c r="J13" s="140">
        <f>'CR Khépri Formation'!I26</f>
        <v>0</v>
      </c>
      <c r="K13" s="140">
        <f>'CR Khépri Formation'!J26</f>
        <v>0</v>
      </c>
      <c r="L13" s="140">
        <f>'CR Khépri Formation'!K26</f>
        <v>0</v>
      </c>
      <c r="M13" s="140">
        <f>'CR Khépri Formation'!L26</f>
        <v>0</v>
      </c>
      <c r="N13" s="140">
        <f>'CR Khépri Formation'!M26</f>
        <v>0</v>
      </c>
      <c r="O13" s="140">
        <f>'CR Khépri Formation'!N26</f>
        <v>0</v>
      </c>
      <c r="P13" s="140">
        <f>'CR Khépri Formation'!O26</f>
        <v>0</v>
      </c>
      <c r="Q13" s="140">
        <f>'CR Khépri Formation'!P26</f>
        <v>0</v>
      </c>
      <c r="R13" s="140">
        <f>'CR Khépri Formation'!Q26</f>
        <v>0</v>
      </c>
      <c r="S13" s="140">
        <f>'CR Khépri Formation'!R26</f>
        <v>0</v>
      </c>
      <c r="T13" s="140">
        <f>'CR Khépri Formation'!S26</f>
        <v>0</v>
      </c>
      <c r="U13" s="140">
        <f>'CR Khépri Formation'!T26</f>
        <v>0</v>
      </c>
      <c r="V13" s="140">
        <f>'CR Khépri Formation'!U26</f>
        <v>0</v>
      </c>
      <c r="W13" s="140">
        <f>'CR Khépri Formation'!V26</f>
        <v>0</v>
      </c>
      <c r="X13" s="140">
        <f>'CR Khépri Formation'!W26</f>
        <v>0</v>
      </c>
      <c r="Y13" s="140">
        <f>'CR Khépri Formation'!X26</f>
        <v>0</v>
      </c>
      <c r="Z13" s="140">
        <f>'CR Khépri Formation'!Y26</f>
        <v>0</v>
      </c>
      <c r="AA13" s="140">
        <f>'CR Khépri Formation'!Z26</f>
        <v>0</v>
      </c>
      <c r="AB13" s="140">
        <f>'CR Khépri Formation'!AA26</f>
        <v>0</v>
      </c>
      <c r="AC13" s="140">
        <f>'CR Khépri Formation'!AB26</f>
        <v>0</v>
      </c>
      <c r="AD13" s="140">
        <f>'CR Khépri Formation'!AC26</f>
        <v>0</v>
      </c>
      <c r="AE13" s="140">
        <f>'CR Khépri Formation'!AD26</f>
        <v>0</v>
      </c>
      <c r="AF13" s="140">
        <f>'CR Khépri Formation'!AE26</f>
        <v>0</v>
      </c>
      <c r="AG13" s="140">
        <f>'CR Khépri Formation'!AF26</f>
        <v>0</v>
      </c>
      <c r="AH13" s="140">
        <f>'CR Khépri Formation'!AG26</f>
        <v>0</v>
      </c>
      <c r="AI13" s="140">
        <f>'CR Khépri Formation'!AH26</f>
        <v>0</v>
      </c>
      <c r="AJ13" s="140">
        <f>'CR Khépri Formation'!AI26</f>
        <v>0</v>
      </c>
      <c r="AK13" s="140">
        <f>'CR Khépri Formation'!AJ26</f>
        <v>0</v>
      </c>
      <c r="AL13" s="140">
        <f>'CR Khépri Formation'!AK26</f>
        <v>0</v>
      </c>
      <c r="AM13" s="140">
        <f>'CR Khépri Formation'!AL26</f>
        <v>0</v>
      </c>
      <c r="AN13" s="140">
        <f>'CR Khépri Formation'!AM26</f>
        <v>0</v>
      </c>
      <c r="AO13" s="140">
        <f>'CR Khépri Formation'!AN26</f>
        <v>0</v>
      </c>
      <c r="AP13" s="140">
        <f>'CR Khépri Formation'!AO26</f>
        <v>0</v>
      </c>
      <c r="AQ13" s="146">
        <f>'CR Khépri Formation'!AP26</f>
        <v>0</v>
      </c>
    </row>
    <row r="14" spans="1:46" s="62" customFormat="1" ht="23" customHeight="1">
      <c r="B14" s="564" t="str">
        <f>'CR Khépri Santé'!B27</f>
        <v>Participation des salariés</v>
      </c>
      <c r="C14" s="565"/>
      <c r="D14" s="140">
        <f t="shared" si="0"/>
        <v>0</v>
      </c>
      <c r="E14" s="140">
        <f t="shared" si="1"/>
        <v>0</v>
      </c>
      <c r="F14" s="146">
        <f t="shared" si="2"/>
        <v>0</v>
      </c>
      <c r="H14" s="140">
        <f>'CR Khépri Formation'!G27</f>
        <v>0</v>
      </c>
      <c r="I14" s="140">
        <f>'CR Khépri Formation'!H27</f>
        <v>0</v>
      </c>
      <c r="J14" s="140">
        <f>'CR Khépri Formation'!I27</f>
        <v>0</v>
      </c>
      <c r="K14" s="140">
        <f>'CR Khépri Formation'!J27</f>
        <v>0</v>
      </c>
      <c r="L14" s="140">
        <f>'CR Khépri Formation'!K27</f>
        <v>0</v>
      </c>
      <c r="M14" s="140">
        <f>'CR Khépri Formation'!L27</f>
        <v>0</v>
      </c>
      <c r="N14" s="140">
        <f>'CR Khépri Formation'!M27</f>
        <v>0</v>
      </c>
      <c r="O14" s="140">
        <f>'CR Khépri Formation'!N27</f>
        <v>0</v>
      </c>
      <c r="P14" s="140">
        <f>'CR Khépri Formation'!O27</f>
        <v>0</v>
      </c>
      <c r="Q14" s="140">
        <f>'CR Khépri Formation'!P27</f>
        <v>0</v>
      </c>
      <c r="R14" s="140">
        <f>'CR Khépri Formation'!Q27</f>
        <v>0</v>
      </c>
      <c r="S14" s="140">
        <f>'CR Khépri Formation'!R27</f>
        <v>0</v>
      </c>
      <c r="T14" s="140">
        <f>'CR Khépri Formation'!S27</f>
        <v>0</v>
      </c>
      <c r="U14" s="140">
        <f>'CR Khépri Formation'!T27</f>
        <v>0</v>
      </c>
      <c r="V14" s="140">
        <f>'CR Khépri Formation'!U27</f>
        <v>0</v>
      </c>
      <c r="W14" s="140">
        <f>'CR Khépri Formation'!V27</f>
        <v>0</v>
      </c>
      <c r="X14" s="140">
        <f>'CR Khépri Formation'!W27</f>
        <v>0</v>
      </c>
      <c r="Y14" s="140">
        <f>'CR Khépri Formation'!X27</f>
        <v>0</v>
      </c>
      <c r="Z14" s="140">
        <f>'CR Khépri Formation'!Y27</f>
        <v>0</v>
      </c>
      <c r="AA14" s="140">
        <f>'CR Khépri Formation'!Z27</f>
        <v>0</v>
      </c>
      <c r="AB14" s="140">
        <f>'CR Khépri Formation'!AA27</f>
        <v>0</v>
      </c>
      <c r="AC14" s="140">
        <f>'CR Khépri Formation'!AB27</f>
        <v>0</v>
      </c>
      <c r="AD14" s="140">
        <f>'CR Khépri Formation'!AC27</f>
        <v>0</v>
      </c>
      <c r="AE14" s="140">
        <f>'CR Khépri Formation'!AD27</f>
        <v>0</v>
      </c>
      <c r="AF14" s="140">
        <f>'CR Khépri Formation'!AE27</f>
        <v>0</v>
      </c>
      <c r="AG14" s="140">
        <f>'CR Khépri Formation'!AF27</f>
        <v>0</v>
      </c>
      <c r="AH14" s="140">
        <f>'CR Khépri Formation'!AG27</f>
        <v>0</v>
      </c>
      <c r="AI14" s="140">
        <f>'CR Khépri Formation'!AH27</f>
        <v>0</v>
      </c>
      <c r="AJ14" s="140">
        <f>'CR Khépri Formation'!AI27</f>
        <v>0</v>
      </c>
      <c r="AK14" s="140">
        <f>'CR Khépri Formation'!AJ27</f>
        <v>0</v>
      </c>
      <c r="AL14" s="140">
        <f>'CR Khépri Formation'!AK27</f>
        <v>0</v>
      </c>
      <c r="AM14" s="140">
        <f>'CR Khépri Formation'!AL27</f>
        <v>0</v>
      </c>
      <c r="AN14" s="140">
        <f>'CR Khépri Formation'!AM27</f>
        <v>0</v>
      </c>
      <c r="AO14" s="140">
        <f>'CR Khépri Formation'!AN27</f>
        <v>0</v>
      </c>
      <c r="AP14" s="140">
        <f>'CR Khépri Formation'!AO27</f>
        <v>0</v>
      </c>
      <c r="AQ14" s="146">
        <f>'CR Khépri Formation'!AP27</f>
        <v>0</v>
      </c>
    </row>
    <row r="15" spans="1:46" s="62" customFormat="1" ht="23" customHeight="1">
      <c r="B15" s="564" t="s">
        <v>64</v>
      </c>
      <c r="C15" s="565"/>
      <c r="D15" s="140">
        <f t="shared" si="0"/>
        <v>0</v>
      </c>
      <c r="E15" s="140">
        <f t="shared" si="1"/>
        <v>-56133.4</v>
      </c>
      <c r="F15" s="146">
        <f t="shared" si="2"/>
        <v>-70261.400000000009</v>
      </c>
      <c r="H15" s="263">
        <f>'CR Khépri Formation'!G28</f>
        <v>0</v>
      </c>
      <c r="I15" s="263">
        <f>'CR Khépri Formation'!H28</f>
        <v>0</v>
      </c>
      <c r="J15" s="263">
        <f>'CR Khépri Formation'!I28</f>
        <v>0</v>
      </c>
      <c r="K15" s="263">
        <f>'CR Khépri Formation'!J28</f>
        <v>0</v>
      </c>
      <c r="L15" s="263">
        <f>'CR Khépri Formation'!K28</f>
        <v>0</v>
      </c>
      <c r="M15" s="263">
        <f>'CR Khépri Formation'!L28</f>
        <v>0</v>
      </c>
      <c r="N15" s="263">
        <f>'CR Khépri Formation'!M28</f>
        <v>0</v>
      </c>
      <c r="O15" s="263">
        <f>'CR Khépri Formation'!N28</f>
        <v>0</v>
      </c>
      <c r="P15" s="263">
        <f>'CR Khépri Formation'!O28</f>
        <v>0</v>
      </c>
      <c r="Q15" s="263">
        <f>'CR Khépri Formation'!P28</f>
        <v>0</v>
      </c>
      <c r="R15" s="263">
        <f>'CR Khépri Formation'!Q28</f>
        <v>0</v>
      </c>
      <c r="S15" s="263">
        <f>'CR Khépri Formation'!R28</f>
        <v>0</v>
      </c>
      <c r="T15" s="263">
        <f>'CR Khépri Formation'!S28</f>
        <v>-4677.7833333333338</v>
      </c>
      <c r="U15" s="263">
        <f>'CR Khépri Formation'!T28</f>
        <v>-4677.7833333333338</v>
      </c>
      <c r="V15" s="263">
        <f>'CR Khépri Formation'!U28</f>
        <v>-4677.7833333333338</v>
      </c>
      <c r="W15" s="263">
        <f>'CR Khépri Formation'!V28</f>
        <v>-4677.7833333333338</v>
      </c>
      <c r="X15" s="263">
        <f>'CR Khépri Formation'!W28</f>
        <v>-4677.7833333333338</v>
      </c>
      <c r="Y15" s="263">
        <f>'CR Khépri Formation'!X28</f>
        <v>-4677.7833333333338</v>
      </c>
      <c r="Z15" s="263">
        <f>'CR Khépri Formation'!Y28</f>
        <v>-4677.7833333333338</v>
      </c>
      <c r="AA15" s="263">
        <f>'CR Khépri Formation'!Z28</f>
        <v>-4677.7833333333338</v>
      </c>
      <c r="AB15" s="263">
        <f>'CR Khépri Formation'!AA28</f>
        <v>-4677.7833333333338</v>
      </c>
      <c r="AC15" s="263">
        <f>'CR Khépri Formation'!AB28</f>
        <v>-4677.7833333333338</v>
      </c>
      <c r="AD15" s="263">
        <f>'CR Khépri Formation'!AC28</f>
        <v>-4677.7833333333338</v>
      </c>
      <c r="AE15" s="263">
        <f>'CR Khépri Formation'!AD28</f>
        <v>-4677.7833333333338</v>
      </c>
      <c r="AF15" s="263">
        <f>'CR Khépri Formation'!AE28</f>
        <v>-5855.1166666666668</v>
      </c>
      <c r="AG15" s="263">
        <f>'CR Khépri Formation'!AF28</f>
        <v>-5855.1166666666668</v>
      </c>
      <c r="AH15" s="263">
        <f>'CR Khépri Formation'!AG28</f>
        <v>-5855.1166666666668</v>
      </c>
      <c r="AI15" s="263">
        <f>'CR Khépri Formation'!AH28</f>
        <v>-5855.1166666666668</v>
      </c>
      <c r="AJ15" s="263">
        <f>'CR Khépri Formation'!AI28</f>
        <v>-5855.1166666666668</v>
      </c>
      <c r="AK15" s="263">
        <f>'CR Khépri Formation'!AJ28</f>
        <v>-5855.1166666666668</v>
      </c>
      <c r="AL15" s="263">
        <f>'CR Khépri Formation'!AK28</f>
        <v>-5855.1166666666668</v>
      </c>
      <c r="AM15" s="263">
        <f>'CR Khépri Formation'!AL28</f>
        <v>-5855.1166666666668</v>
      </c>
      <c r="AN15" s="263">
        <f>'CR Khépri Formation'!AM28</f>
        <v>-5855.1166666666668</v>
      </c>
      <c r="AO15" s="263">
        <f>'CR Khépri Formation'!AN28</f>
        <v>-5855.1166666666668</v>
      </c>
      <c r="AP15" s="263">
        <f>'CR Khépri Formation'!AO28</f>
        <v>-5855.1166666666668</v>
      </c>
      <c r="AQ15" s="392">
        <f>'CR Khépri Formation'!AP28</f>
        <v>-5855.1166666666668</v>
      </c>
    </row>
    <row r="16" spans="1:46" s="42" customFormat="1" ht="23" customHeight="1">
      <c r="B16" s="559" t="s">
        <v>72</v>
      </c>
      <c r="C16" s="560"/>
      <c r="D16" s="561">
        <f t="shared" ref="D16:E16" si="3">SUM(D8:D15)</f>
        <v>0</v>
      </c>
      <c r="E16" s="561">
        <f t="shared" si="3"/>
        <v>-86318.399999999994</v>
      </c>
      <c r="F16" s="561">
        <f>SUM(F8:F15)</f>
        <v>-109361.40000000001</v>
      </c>
      <c r="G16" s="64"/>
      <c r="H16" s="202">
        <f>SUM(H8:H15)</f>
        <v>0</v>
      </c>
      <c r="I16" s="202">
        <f t="shared" ref="I16:AQ16" si="4">SUM(I8:I15)</f>
        <v>0</v>
      </c>
      <c r="J16" s="202">
        <f t="shared" si="4"/>
        <v>0</v>
      </c>
      <c r="K16" s="202">
        <f t="shared" si="4"/>
        <v>0</v>
      </c>
      <c r="L16" s="202">
        <f t="shared" si="4"/>
        <v>0</v>
      </c>
      <c r="M16" s="202">
        <f t="shared" si="4"/>
        <v>0</v>
      </c>
      <c r="N16" s="202">
        <f t="shared" si="4"/>
        <v>0</v>
      </c>
      <c r="O16" s="202">
        <f t="shared" si="4"/>
        <v>0</v>
      </c>
      <c r="P16" s="202">
        <f t="shared" si="4"/>
        <v>0</v>
      </c>
      <c r="Q16" s="202">
        <f t="shared" si="4"/>
        <v>0</v>
      </c>
      <c r="R16" s="202">
        <f t="shared" si="4"/>
        <v>0</v>
      </c>
      <c r="S16" s="202">
        <f t="shared" si="4"/>
        <v>0</v>
      </c>
      <c r="T16" s="202">
        <f>SUM(T8:T15)</f>
        <v>-7534.4500000000007</v>
      </c>
      <c r="U16" s="202">
        <f t="shared" si="4"/>
        <v>-5084.4500000000007</v>
      </c>
      <c r="V16" s="202">
        <f t="shared" si="4"/>
        <v>-13029.45</v>
      </c>
      <c r="W16" s="202">
        <f t="shared" si="4"/>
        <v>-5084.4500000000007</v>
      </c>
      <c r="X16" s="202">
        <f t="shared" si="4"/>
        <v>-8024.4500000000007</v>
      </c>
      <c r="Y16" s="202">
        <f t="shared" si="4"/>
        <v>-10579.45</v>
      </c>
      <c r="Z16" s="202">
        <f t="shared" si="4"/>
        <v>-4594.4500000000007</v>
      </c>
      <c r="AA16" s="202">
        <f t="shared" si="4"/>
        <v>-5574.4500000000007</v>
      </c>
      <c r="AB16" s="202">
        <f t="shared" si="4"/>
        <v>-13029.45</v>
      </c>
      <c r="AC16" s="202">
        <f t="shared" si="4"/>
        <v>-4594.4500000000007</v>
      </c>
      <c r="AD16" s="202">
        <f t="shared" si="4"/>
        <v>-4594.4500000000007</v>
      </c>
      <c r="AE16" s="202">
        <f t="shared" si="4"/>
        <v>-4594.4500000000007</v>
      </c>
      <c r="AF16" s="202">
        <f t="shared" si="4"/>
        <v>-14165.116666666667</v>
      </c>
      <c r="AG16" s="202">
        <f t="shared" si="4"/>
        <v>-6710.1166666666668</v>
      </c>
      <c r="AH16" s="202">
        <f t="shared" si="4"/>
        <v>-8670.1166666666668</v>
      </c>
      <c r="AI16" s="202">
        <f t="shared" si="4"/>
        <v>-11715.116666666667</v>
      </c>
      <c r="AJ16" s="202">
        <f t="shared" si="4"/>
        <v>-9160.1166666666668</v>
      </c>
      <c r="AK16" s="202">
        <f t="shared" si="4"/>
        <v>-11715.116666666667</v>
      </c>
      <c r="AL16" s="202">
        <f t="shared" si="4"/>
        <v>-8670.1166666666668</v>
      </c>
      <c r="AM16" s="202">
        <f t="shared" si="4"/>
        <v>-6955.1166666666668</v>
      </c>
      <c r="AN16" s="202">
        <f t="shared" si="4"/>
        <v>-6465.1166666666668</v>
      </c>
      <c r="AO16" s="202">
        <f t="shared" si="4"/>
        <v>-13675.116666666667</v>
      </c>
      <c r="AP16" s="202">
        <f t="shared" si="4"/>
        <v>-5730.1166666666668</v>
      </c>
      <c r="AQ16" s="561">
        <f t="shared" si="4"/>
        <v>-5730.1166666666668</v>
      </c>
    </row>
    <row r="17" spans="1:44" s="66" customFormat="1" ht="10" customHeight="1">
      <c r="D17" s="250"/>
      <c r="E17" s="250"/>
      <c r="F17" s="250"/>
      <c r="G17" s="251"/>
    </row>
    <row r="18" spans="1:44" ht="23" customHeight="1">
      <c r="A18" s="10">
        <v>1</v>
      </c>
      <c r="B18" s="235" t="s">
        <v>18</v>
      </c>
      <c r="C18" s="540"/>
      <c r="D18" s="541">
        <f>D6+D16</f>
        <v>0</v>
      </c>
      <c r="E18" s="541">
        <f>E6+E16</f>
        <v>214041.60000000001</v>
      </c>
      <c r="F18" s="542">
        <f>F6+F16</f>
        <v>275618.59999999998</v>
      </c>
      <c r="H18" s="541">
        <f t="shared" ref="H18:AQ18" si="5">H6+H16</f>
        <v>0</v>
      </c>
      <c r="I18" s="541">
        <f t="shared" si="5"/>
        <v>0</v>
      </c>
      <c r="J18" s="541">
        <f t="shared" si="5"/>
        <v>0</v>
      </c>
      <c r="K18" s="541">
        <f t="shared" si="5"/>
        <v>0</v>
      </c>
      <c r="L18" s="541">
        <f t="shared" si="5"/>
        <v>0</v>
      </c>
      <c r="M18" s="541">
        <f t="shared" si="5"/>
        <v>0</v>
      </c>
      <c r="N18" s="541">
        <f t="shared" si="5"/>
        <v>0</v>
      </c>
      <c r="O18" s="541">
        <f t="shared" si="5"/>
        <v>0</v>
      </c>
      <c r="P18" s="541">
        <f t="shared" si="5"/>
        <v>0</v>
      </c>
      <c r="Q18" s="541">
        <f t="shared" si="5"/>
        <v>0</v>
      </c>
      <c r="R18" s="541">
        <f t="shared" si="5"/>
        <v>0</v>
      </c>
      <c r="S18" s="541">
        <f t="shared" si="5"/>
        <v>0</v>
      </c>
      <c r="T18" s="541">
        <f t="shared" si="5"/>
        <v>54185.55</v>
      </c>
      <c r="U18" s="541">
        <f t="shared" si="5"/>
        <v>1635.5499999999993</v>
      </c>
      <c r="V18" s="541">
        <f t="shared" si="5"/>
        <v>55090.55</v>
      </c>
      <c r="W18" s="541">
        <f t="shared" si="5"/>
        <v>1635.5499999999993</v>
      </c>
      <c r="X18" s="541">
        <f t="shared" si="5"/>
        <v>57395.55</v>
      </c>
      <c r="Y18" s="541">
        <f t="shared" si="5"/>
        <v>2540.5499999999993</v>
      </c>
      <c r="Z18" s="541">
        <f t="shared" si="5"/>
        <v>-4594.4500000000007</v>
      </c>
      <c r="AA18" s="541">
        <f t="shared" si="5"/>
        <v>4845.5499999999993</v>
      </c>
      <c r="AB18" s="541">
        <f t="shared" si="5"/>
        <v>55090.55</v>
      </c>
      <c r="AC18" s="541">
        <f t="shared" si="5"/>
        <v>-4594.4500000000007</v>
      </c>
      <c r="AD18" s="541">
        <f t="shared" si="5"/>
        <v>-4594.4500000000007</v>
      </c>
      <c r="AE18" s="541">
        <f t="shared" si="5"/>
        <v>-4594.4500000000007</v>
      </c>
      <c r="AF18" s="541">
        <f t="shared" si="5"/>
        <v>53954.883333333331</v>
      </c>
      <c r="AG18" s="541">
        <f t="shared" si="5"/>
        <v>3709.8833333333332</v>
      </c>
      <c r="AH18" s="541">
        <f t="shared" si="5"/>
        <v>53049.883333333331</v>
      </c>
      <c r="AI18" s="541">
        <f t="shared" si="5"/>
        <v>1404.8833333333332</v>
      </c>
      <c r="AJ18" s="541">
        <f t="shared" si="5"/>
        <v>56259.883333333331</v>
      </c>
      <c r="AK18" s="541">
        <f t="shared" si="5"/>
        <v>1404.8833333333332</v>
      </c>
      <c r="AL18" s="541">
        <f t="shared" si="5"/>
        <v>53049.883333333331</v>
      </c>
      <c r="AM18" s="541">
        <f t="shared" si="5"/>
        <v>9864.8833333333332</v>
      </c>
      <c r="AN18" s="541">
        <f t="shared" si="5"/>
        <v>6654.8833333333332</v>
      </c>
      <c r="AO18" s="541">
        <f t="shared" si="5"/>
        <v>47724.883333333331</v>
      </c>
      <c r="AP18" s="541">
        <f t="shared" si="5"/>
        <v>-5730.1166666666668</v>
      </c>
      <c r="AQ18" s="542">
        <f t="shared" si="5"/>
        <v>-5730.1166666666668</v>
      </c>
    </row>
    <row r="19" spans="1:44" s="66" customFormat="1" ht="23" customHeight="1">
      <c r="D19" s="250"/>
      <c r="E19" s="250"/>
      <c r="F19" s="250"/>
      <c r="G19" s="251"/>
    </row>
    <row r="20" spans="1:44" s="62" customFormat="1" ht="23" customHeight="1">
      <c r="B20" s="562" t="s">
        <v>31</v>
      </c>
      <c r="C20" s="563"/>
      <c r="D20" s="260">
        <f t="shared" ref="D20:D21" si="6">H20+I20+J20+K20+L20+M20+N20+O20+P20+Q20+R20+S20</f>
        <v>0</v>
      </c>
      <c r="E20" s="260">
        <f t="shared" ref="E20:E21" si="7">T20+U20+V20+W20+X20+Y20+Z20+AA20+AB20+AC20+AD20+AE20</f>
        <v>-10000</v>
      </c>
      <c r="F20" s="269">
        <f t="shared" ref="F20:F21" si="8">AF20+AG20+AH20+AI20+AJ20+AK20+AL20+AM20+AN20+AO20+AP20+AQ20</f>
        <v>0</v>
      </c>
      <c r="H20" s="260">
        <f>-'Produits &amp; Charges Formation'!H110</f>
        <v>0</v>
      </c>
      <c r="I20" s="260">
        <f>-'Produits &amp; Charges Formation'!I110</f>
        <v>0</v>
      </c>
      <c r="J20" s="260">
        <f>-'Produits &amp; Charges Formation'!J110</f>
        <v>0</v>
      </c>
      <c r="K20" s="260">
        <f>-'Produits &amp; Charges Formation'!K110</f>
        <v>0</v>
      </c>
      <c r="L20" s="260">
        <f>-'Produits &amp; Charges Formation'!L110</f>
        <v>0</v>
      </c>
      <c r="M20" s="260">
        <f>-'Produits &amp; Charges Formation'!M110</f>
        <v>0</v>
      </c>
      <c r="N20" s="260">
        <f>-'Produits &amp; Charges Formation'!N110</f>
        <v>0</v>
      </c>
      <c r="O20" s="260">
        <f>-'Produits &amp; Charges Formation'!O110</f>
        <v>0</v>
      </c>
      <c r="P20" s="260">
        <f>-'Produits &amp; Charges Formation'!P110</f>
        <v>0</v>
      </c>
      <c r="Q20" s="260">
        <f>-'Produits &amp; Charges Formation'!Q110</f>
        <v>0</v>
      </c>
      <c r="R20" s="260">
        <f>-'Produits &amp; Charges Formation'!R110</f>
        <v>0</v>
      </c>
      <c r="S20" s="260">
        <f>-'Produits &amp; Charges Formation'!S110</f>
        <v>0</v>
      </c>
      <c r="T20" s="260">
        <f>-'Produits &amp; Charges Formation'!T110</f>
        <v>-10000</v>
      </c>
      <c r="U20" s="260">
        <f>-'Produits &amp; Charges Formation'!V110</f>
        <v>0</v>
      </c>
      <c r="V20" s="260">
        <f>-'Produits &amp; Charges Formation'!W110</f>
        <v>0</v>
      </c>
      <c r="W20" s="260">
        <f>-'Produits &amp; Charges Formation'!X110</f>
        <v>0</v>
      </c>
      <c r="X20" s="260">
        <f>-'Produits &amp; Charges Formation'!Y110</f>
        <v>0</v>
      </c>
      <c r="Y20" s="260">
        <f>-'Produits &amp; Charges Formation'!Z110</f>
        <v>0</v>
      </c>
      <c r="Z20" s="260">
        <f>-'Produits &amp; Charges Formation'!AA110</f>
        <v>0</v>
      </c>
      <c r="AA20" s="260">
        <f>-'Produits &amp; Charges Formation'!AB110</f>
        <v>0</v>
      </c>
      <c r="AB20" s="260">
        <f>-'Produits &amp; Charges Formation'!AC110</f>
        <v>0</v>
      </c>
      <c r="AC20" s="260">
        <f>-'Produits &amp; Charges Formation'!AD110</f>
        <v>0</v>
      </c>
      <c r="AD20" s="260">
        <f>-'Produits &amp; Charges Formation'!AE110</f>
        <v>0</v>
      </c>
      <c r="AE20" s="260">
        <f>-'Produits &amp; Charges Formation'!AF110</f>
        <v>0</v>
      </c>
      <c r="AF20" s="260">
        <f>-'Produits &amp; Charges Formation'!AG110</f>
        <v>0</v>
      </c>
      <c r="AG20" s="260">
        <f>-'Produits &amp; Charges Formation'!AH110</f>
        <v>0</v>
      </c>
      <c r="AH20" s="260">
        <f>-'Produits &amp; Charges Formation'!AI110</f>
        <v>0</v>
      </c>
      <c r="AI20" s="260">
        <f>-'Produits &amp; Charges Formation'!AJ110</f>
        <v>0</v>
      </c>
      <c r="AJ20" s="260">
        <f>-'Produits &amp; Charges Formation'!AK110</f>
        <v>0</v>
      </c>
      <c r="AK20" s="260">
        <f>-'Produits &amp; Charges Formation'!AL110</f>
        <v>0</v>
      </c>
      <c r="AL20" s="260">
        <f>-'Produits &amp; Charges Formation'!AM110</f>
        <v>0</v>
      </c>
      <c r="AM20" s="260">
        <f>-'Produits &amp; Charges Formation'!AN110</f>
        <v>0</v>
      </c>
      <c r="AN20" s="260">
        <f>-'Produits &amp; Charges Formation'!AO110</f>
        <v>0</v>
      </c>
      <c r="AO20" s="260">
        <f>-'Produits &amp; Charges Formation'!AP110</f>
        <v>0</v>
      </c>
      <c r="AP20" s="260">
        <f>-'Produits &amp; Charges Formation'!AQ110</f>
        <v>0</v>
      </c>
      <c r="AQ20" s="269">
        <f>-'Produits &amp; Charges Formation'!AR110</f>
        <v>0</v>
      </c>
    </row>
    <row r="21" spans="1:44" s="62" customFormat="1" ht="23" customHeight="1">
      <c r="B21" s="548" t="s">
        <v>19</v>
      </c>
      <c r="C21" s="566"/>
      <c r="D21" s="567">
        <f t="shared" si="6"/>
        <v>0</v>
      </c>
      <c r="E21" s="567">
        <f t="shared" si="7"/>
        <v>0</v>
      </c>
      <c r="F21" s="568">
        <f t="shared" si="8"/>
        <v>0</v>
      </c>
      <c r="H21" s="569">
        <v>0</v>
      </c>
      <c r="I21" s="569">
        <v>0</v>
      </c>
      <c r="J21" s="569">
        <v>0</v>
      </c>
      <c r="K21" s="569">
        <v>0</v>
      </c>
      <c r="L21" s="569">
        <v>0</v>
      </c>
      <c r="M21" s="569">
        <v>0</v>
      </c>
      <c r="N21" s="569">
        <v>0</v>
      </c>
      <c r="O21" s="569">
        <v>0</v>
      </c>
      <c r="P21" s="569">
        <v>0</v>
      </c>
      <c r="Q21" s="569">
        <v>0</v>
      </c>
      <c r="R21" s="569">
        <v>0</v>
      </c>
      <c r="S21" s="569">
        <v>0</v>
      </c>
      <c r="T21" s="569">
        <v>0</v>
      </c>
      <c r="U21" s="569">
        <v>0</v>
      </c>
      <c r="V21" s="569">
        <v>0</v>
      </c>
      <c r="W21" s="569">
        <v>0</v>
      </c>
      <c r="X21" s="569">
        <v>0</v>
      </c>
      <c r="Y21" s="569">
        <v>0</v>
      </c>
      <c r="Z21" s="569">
        <v>0</v>
      </c>
      <c r="AA21" s="569">
        <v>0</v>
      </c>
      <c r="AB21" s="569">
        <v>0</v>
      </c>
      <c r="AC21" s="569">
        <v>0</v>
      </c>
      <c r="AD21" s="569">
        <v>0</v>
      </c>
      <c r="AE21" s="569">
        <v>0</v>
      </c>
      <c r="AF21" s="569">
        <v>0</v>
      </c>
      <c r="AG21" s="569">
        <v>0</v>
      </c>
      <c r="AH21" s="569">
        <v>0</v>
      </c>
      <c r="AI21" s="569">
        <v>0</v>
      </c>
      <c r="AJ21" s="569">
        <v>0</v>
      </c>
      <c r="AK21" s="569">
        <v>0</v>
      </c>
      <c r="AL21" s="569">
        <v>0</v>
      </c>
      <c r="AM21" s="569">
        <v>0</v>
      </c>
      <c r="AN21" s="569">
        <v>0</v>
      </c>
      <c r="AO21" s="569">
        <v>0</v>
      </c>
      <c r="AP21" s="569">
        <v>0</v>
      </c>
      <c r="AQ21" s="475">
        <v>0</v>
      </c>
    </row>
    <row r="22" spans="1:44" ht="23" customHeight="1">
      <c r="A22" s="10">
        <v>2</v>
      </c>
      <c r="B22" s="235" t="s">
        <v>20</v>
      </c>
      <c r="C22" s="540"/>
      <c r="D22" s="541">
        <f t="shared" ref="D22:AJ22" si="9">SUM(D20:D21)</f>
        <v>0</v>
      </c>
      <c r="E22" s="541">
        <f t="shared" si="9"/>
        <v>-10000</v>
      </c>
      <c r="F22" s="542">
        <f t="shared" si="9"/>
        <v>0</v>
      </c>
      <c r="H22" s="541">
        <f>SUM(H20:H21)</f>
        <v>0</v>
      </c>
      <c r="I22" s="541">
        <f t="shared" si="9"/>
        <v>0</v>
      </c>
      <c r="J22" s="541">
        <f t="shared" si="9"/>
        <v>0</v>
      </c>
      <c r="K22" s="541">
        <f t="shared" si="9"/>
        <v>0</v>
      </c>
      <c r="L22" s="541">
        <f t="shared" si="9"/>
        <v>0</v>
      </c>
      <c r="M22" s="541">
        <f t="shared" si="9"/>
        <v>0</v>
      </c>
      <c r="N22" s="541">
        <f t="shared" si="9"/>
        <v>0</v>
      </c>
      <c r="O22" s="541">
        <f t="shared" si="9"/>
        <v>0</v>
      </c>
      <c r="P22" s="541">
        <f t="shared" si="9"/>
        <v>0</v>
      </c>
      <c r="Q22" s="541">
        <f t="shared" si="9"/>
        <v>0</v>
      </c>
      <c r="R22" s="541">
        <f t="shared" si="9"/>
        <v>0</v>
      </c>
      <c r="S22" s="541">
        <f t="shared" si="9"/>
        <v>0</v>
      </c>
      <c r="T22" s="541">
        <f>SUM(T20:T21)</f>
        <v>-10000</v>
      </c>
      <c r="U22" s="541">
        <f t="shared" si="9"/>
        <v>0</v>
      </c>
      <c r="V22" s="541">
        <f t="shared" si="9"/>
        <v>0</v>
      </c>
      <c r="W22" s="541">
        <f t="shared" si="9"/>
        <v>0</v>
      </c>
      <c r="X22" s="541">
        <f t="shared" si="9"/>
        <v>0</v>
      </c>
      <c r="Y22" s="541">
        <f t="shared" si="9"/>
        <v>0</v>
      </c>
      <c r="Z22" s="541">
        <f t="shared" si="9"/>
        <v>0</v>
      </c>
      <c r="AA22" s="541">
        <f t="shared" si="9"/>
        <v>0</v>
      </c>
      <c r="AB22" s="541">
        <f t="shared" si="9"/>
        <v>0</v>
      </c>
      <c r="AC22" s="541">
        <f t="shared" si="9"/>
        <v>0</v>
      </c>
      <c r="AD22" s="541">
        <f t="shared" si="9"/>
        <v>0</v>
      </c>
      <c r="AE22" s="541">
        <f t="shared" si="9"/>
        <v>0</v>
      </c>
      <c r="AF22" s="541">
        <f t="shared" si="9"/>
        <v>0</v>
      </c>
      <c r="AG22" s="541">
        <f t="shared" si="9"/>
        <v>0</v>
      </c>
      <c r="AH22" s="541">
        <f t="shared" si="9"/>
        <v>0</v>
      </c>
      <c r="AI22" s="541">
        <f t="shared" si="9"/>
        <v>0</v>
      </c>
      <c r="AJ22" s="541">
        <f t="shared" si="9"/>
        <v>0</v>
      </c>
      <c r="AK22" s="541">
        <f t="shared" ref="AK22:AQ22" si="10">SUM(AK20:AK21)</f>
        <v>0</v>
      </c>
      <c r="AL22" s="541">
        <f t="shared" si="10"/>
        <v>0</v>
      </c>
      <c r="AM22" s="541">
        <f t="shared" si="10"/>
        <v>0</v>
      </c>
      <c r="AN22" s="541">
        <f t="shared" si="10"/>
        <v>0</v>
      </c>
      <c r="AO22" s="541">
        <f t="shared" si="10"/>
        <v>0</v>
      </c>
      <c r="AP22" s="541">
        <f t="shared" si="10"/>
        <v>0</v>
      </c>
      <c r="AQ22" s="542">
        <f t="shared" si="10"/>
        <v>0</v>
      </c>
    </row>
    <row r="23" spans="1:44" s="66" customFormat="1" ht="23" customHeight="1">
      <c r="D23" s="250"/>
      <c r="E23" s="250"/>
      <c r="F23" s="250"/>
      <c r="G23" s="251"/>
    </row>
    <row r="24" spans="1:44" s="62" customFormat="1" ht="23" customHeight="1">
      <c r="B24" s="562" t="s">
        <v>21</v>
      </c>
      <c r="C24" s="563"/>
      <c r="D24" s="260">
        <f>H24+I24+J24+K24+L24+M24+N24+O24+P24+Q24+R24+S24</f>
        <v>0</v>
      </c>
      <c r="E24" s="260">
        <f>T24+U24+V24+W24+X24+Y24+Z24+AA24+AB24+AC24+AD24+AE24</f>
        <v>0</v>
      </c>
      <c r="F24" s="269">
        <f>AF24+AG24+AH24+AI24+AJ24+AK24+AL24+AM24+AN24+AO24+AP24+AQ24</f>
        <v>0</v>
      </c>
      <c r="H24" s="570">
        <v>0</v>
      </c>
      <c r="I24" s="570">
        <v>0</v>
      </c>
      <c r="J24" s="570">
        <v>0</v>
      </c>
      <c r="K24" s="570">
        <v>0</v>
      </c>
      <c r="L24" s="570">
        <v>0</v>
      </c>
      <c r="M24" s="570">
        <v>0</v>
      </c>
      <c r="N24" s="570">
        <v>0</v>
      </c>
      <c r="O24" s="570">
        <v>0</v>
      </c>
      <c r="P24" s="570">
        <v>0</v>
      </c>
      <c r="Q24" s="570">
        <v>0</v>
      </c>
      <c r="R24" s="570">
        <v>0</v>
      </c>
      <c r="S24" s="570">
        <v>0</v>
      </c>
      <c r="T24" s="570">
        <v>0</v>
      </c>
      <c r="U24" s="570">
        <v>0</v>
      </c>
      <c r="V24" s="570">
        <v>0</v>
      </c>
      <c r="W24" s="570">
        <v>0</v>
      </c>
      <c r="X24" s="570">
        <v>0</v>
      </c>
      <c r="Y24" s="570">
        <v>0</v>
      </c>
      <c r="Z24" s="570">
        <v>0</v>
      </c>
      <c r="AA24" s="570">
        <v>0</v>
      </c>
      <c r="AB24" s="570">
        <v>0</v>
      </c>
      <c r="AC24" s="570">
        <v>0</v>
      </c>
      <c r="AD24" s="570">
        <v>0</v>
      </c>
      <c r="AE24" s="570">
        <v>0</v>
      </c>
      <c r="AF24" s="570">
        <v>0</v>
      </c>
      <c r="AG24" s="570">
        <v>0</v>
      </c>
      <c r="AH24" s="570">
        <v>0</v>
      </c>
      <c r="AI24" s="570">
        <v>0</v>
      </c>
      <c r="AJ24" s="570">
        <v>0</v>
      </c>
      <c r="AK24" s="570">
        <v>0</v>
      </c>
      <c r="AL24" s="570">
        <v>0</v>
      </c>
      <c r="AM24" s="570">
        <v>0</v>
      </c>
      <c r="AN24" s="570">
        <v>0</v>
      </c>
      <c r="AO24" s="570">
        <v>0</v>
      </c>
      <c r="AP24" s="570">
        <v>0</v>
      </c>
      <c r="AQ24" s="474">
        <v>0</v>
      </c>
    </row>
    <row r="25" spans="1:44" s="62" customFormat="1" ht="23" customHeight="1">
      <c r="B25" s="564" t="s">
        <v>36</v>
      </c>
      <c r="C25" s="565"/>
      <c r="D25" s="140">
        <f>H25+I25+J25+K25+L25+M25+N25+O25+P25+Q25+R25+S25</f>
        <v>0</v>
      </c>
      <c r="E25" s="140">
        <f>T25+U25+V25+W25+X25+Y25+Z25+AA25+AB25+AC25+AD25+AE25</f>
        <v>0</v>
      </c>
      <c r="F25" s="146">
        <f>AF25+AG25+AH25+AI25+AJ25+AK25+AL25+AM25+AN25+AO25+AP25+AQ25</f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  <c r="S25" s="174">
        <v>0</v>
      </c>
      <c r="T25" s="174">
        <v>0</v>
      </c>
      <c r="U25" s="174">
        <v>0</v>
      </c>
      <c r="V25" s="174">
        <v>0</v>
      </c>
      <c r="W25" s="174">
        <v>0</v>
      </c>
      <c r="X25" s="174">
        <v>0</v>
      </c>
      <c r="Y25" s="174">
        <v>0</v>
      </c>
      <c r="Z25" s="174">
        <v>0</v>
      </c>
      <c r="AA25" s="174">
        <v>0</v>
      </c>
      <c r="AB25" s="174">
        <v>0</v>
      </c>
      <c r="AC25" s="174">
        <v>0</v>
      </c>
      <c r="AD25" s="174">
        <v>0</v>
      </c>
      <c r="AE25" s="174">
        <v>0</v>
      </c>
      <c r="AF25" s="174">
        <v>0</v>
      </c>
      <c r="AG25" s="174">
        <v>0</v>
      </c>
      <c r="AH25" s="174">
        <v>0</v>
      </c>
      <c r="AI25" s="174">
        <v>0</v>
      </c>
      <c r="AJ25" s="174">
        <v>0</v>
      </c>
      <c r="AK25" s="174">
        <v>0</v>
      </c>
      <c r="AL25" s="174">
        <v>0</v>
      </c>
      <c r="AM25" s="174">
        <v>0</v>
      </c>
      <c r="AN25" s="174">
        <v>0</v>
      </c>
      <c r="AO25" s="174">
        <v>0</v>
      </c>
      <c r="AP25" s="174">
        <v>0</v>
      </c>
      <c r="AQ25" s="313">
        <v>0</v>
      </c>
    </row>
    <row r="26" spans="1:44" s="62" customFormat="1" ht="23" customHeight="1">
      <c r="B26" s="564" t="s">
        <v>22</v>
      </c>
      <c r="C26" s="565"/>
      <c r="D26" s="140">
        <f>H26+I26+J26+K26+L26+M26+N26+O26+P26+Q26+R26+S26</f>
        <v>0</v>
      </c>
      <c r="E26" s="140">
        <f>T26+U26+V26+W26+X26+Y26+Z26+AA26+AB26+AC26+AD26+AE26</f>
        <v>0</v>
      </c>
      <c r="F26" s="146">
        <f>AF26+AG26+AH26+AI26+AJ26+AK26+AL26+AM26+AN26+AO26+AP26+AQ26</f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0</v>
      </c>
      <c r="M26" s="174">
        <v>0</v>
      </c>
      <c r="N26" s="174">
        <v>0</v>
      </c>
      <c r="O26" s="174">
        <v>0</v>
      </c>
      <c r="P26" s="174">
        <v>0</v>
      </c>
      <c r="Q26" s="174">
        <v>0</v>
      </c>
      <c r="R26" s="174">
        <v>0</v>
      </c>
      <c r="S26" s="174">
        <v>0</v>
      </c>
      <c r="T26" s="174">
        <v>0</v>
      </c>
      <c r="U26" s="174">
        <v>0</v>
      </c>
      <c r="V26" s="174">
        <v>0</v>
      </c>
      <c r="W26" s="174">
        <v>0</v>
      </c>
      <c r="X26" s="174">
        <v>0</v>
      </c>
      <c r="Y26" s="174">
        <v>0</v>
      </c>
      <c r="Z26" s="174">
        <v>0</v>
      </c>
      <c r="AA26" s="174">
        <v>0</v>
      </c>
      <c r="AB26" s="174">
        <v>0</v>
      </c>
      <c r="AC26" s="174">
        <v>0</v>
      </c>
      <c r="AD26" s="174">
        <v>0</v>
      </c>
      <c r="AE26" s="174">
        <v>0</v>
      </c>
      <c r="AF26" s="174">
        <v>0</v>
      </c>
      <c r="AG26" s="174">
        <v>0</v>
      </c>
      <c r="AH26" s="174">
        <v>0</v>
      </c>
      <c r="AI26" s="174">
        <v>0</v>
      </c>
      <c r="AJ26" s="174">
        <v>0</v>
      </c>
      <c r="AK26" s="174">
        <v>0</v>
      </c>
      <c r="AL26" s="174">
        <v>0</v>
      </c>
      <c r="AM26" s="174">
        <v>0</v>
      </c>
      <c r="AN26" s="174">
        <v>0</v>
      </c>
      <c r="AO26" s="174">
        <v>0</v>
      </c>
      <c r="AP26" s="174">
        <v>0</v>
      </c>
      <c r="AQ26" s="313">
        <v>0</v>
      </c>
    </row>
    <row r="27" spans="1:44" s="62" customFormat="1" ht="23" customHeight="1">
      <c r="B27" s="564" t="s">
        <v>23</v>
      </c>
      <c r="C27" s="565"/>
      <c r="D27" s="571">
        <f>H27+I27+J27+K27+L27+M27+N27+O27+P27+Q27+R27+S27</f>
        <v>0</v>
      </c>
      <c r="E27" s="571">
        <f>T27+U27+V27+W27+X27+Y27+Z27+AA27+AB27+AC27+AD27+AE27</f>
        <v>0</v>
      </c>
      <c r="F27" s="572">
        <f>AF27+AG27+AH27+AI27+AJ27+AK27+AL27+AM27+AN27+AO27+AP27+AQ27</f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4">
        <v>0</v>
      </c>
      <c r="N27" s="174">
        <v>0</v>
      </c>
      <c r="O27" s="174">
        <v>0</v>
      </c>
      <c r="P27" s="174">
        <v>0</v>
      </c>
      <c r="Q27" s="174">
        <v>0</v>
      </c>
      <c r="R27" s="174">
        <v>0</v>
      </c>
      <c r="S27" s="174">
        <v>0</v>
      </c>
      <c r="T27" s="174">
        <v>0</v>
      </c>
      <c r="U27" s="174">
        <v>0</v>
      </c>
      <c r="V27" s="174">
        <v>0</v>
      </c>
      <c r="W27" s="174">
        <v>0</v>
      </c>
      <c r="X27" s="174">
        <v>0</v>
      </c>
      <c r="Y27" s="174">
        <v>0</v>
      </c>
      <c r="Z27" s="174">
        <v>0</v>
      </c>
      <c r="AA27" s="174">
        <v>0</v>
      </c>
      <c r="AB27" s="174">
        <v>0</v>
      </c>
      <c r="AC27" s="174">
        <v>0</v>
      </c>
      <c r="AD27" s="174">
        <v>0</v>
      </c>
      <c r="AE27" s="174">
        <v>0</v>
      </c>
      <c r="AF27" s="174">
        <v>0</v>
      </c>
      <c r="AG27" s="174">
        <v>0</v>
      </c>
      <c r="AH27" s="174">
        <v>0</v>
      </c>
      <c r="AI27" s="174">
        <v>0</v>
      </c>
      <c r="AJ27" s="174">
        <v>0</v>
      </c>
      <c r="AK27" s="174">
        <v>0</v>
      </c>
      <c r="AL27" s="174">
        <v>0</v>
      </c>
      <c r="AM27" s="174">
        <v>0</v>
      </c>
      <c r="AN27" s="174">
        <v>0</v>
      </c>
      <c r="AO27" s="174">
        <v>0</v>
      </c>
      <c r="AP27" s="174">
        <v>0</v>
      </c>
      <c r="AQ27" s="313">
        <v>0</v>
      </c>
    </row>
    <row r="28" spans="1:44" s="62" customFormat="1" ht="23" customHeight="1">
      <c r="B28" s="548" t="s">
        <v>74</v>
      </c>
      <c r="C28" s="566"/>
      <c r="D28" s="263">
        <f>H28+I28+J28+K28+L28+M28+N28+O28+P28+Q28+R28+S28</f>
        <v>0</v>
      </c>
      <c r="E28" s="263">
        <f>T28+U28+V28+W28+X28+Y28+Z28+AA28+AB28+AC28+AD28+AE28</f>
        <v>0</v>
      </c>
      <c r="F28" s="392">
        <f>AF28+AG28+AH28+AI28+AJ28+AK28+AL28+AM28+AN28+AO28+AP28+AQ28</f>
        <v>0</v>
      </c>
      <c r="H28" s="569">
        <v>0</v>
      </c>
      <c r="I28" s="569">
        <v>0</v>
      </c>
      <c r="J28" s="569">
        <v>0</v>
      </c>
      <c r="K28" s="569">
        <v>0</v>
      </c>
      <c r="L28" s="569">
        <v>0</v>
      </c>
      <c r="M28" s="569">
        <v>0</v>
      </c>
      <c r="N28" s="569">
        <v>0</v>
      </c>
      <c r="O28" s="569">
        <v>0</v>
      </c>
      <c r="P28" s="569">
        <v>0</v>
      </c>
      <c r="Q28" s="569">
        <v>0</v>
      </c>
      <c r="R28" s="569">
        <v>0</v>
      </c>
      <c r="S28" s="569">
        <v>0</v>
      </c>
      <c r="T28" s="569">
        <v>0</v>
      </c>
      <c r="U28" s="569">
        <v>0</v>
      </c>
      <c r="V28" s="569">
        <v>0</v>
      </c>
      <c r="W28" s="569">
        <v>0</v>
      </c>
      <c r="X28" s="569">
        <v>0</v>
      </c>
      <c r="Y28" s="569">
        <v>0</v>
      </c>
      <c r="Z28" s="569">
        <v>0</v>
      </c>
      <c r="AA28" s="569">
        <v>0</v>
      </c>
      <c r="AB28" s="569">
        <v>0</v>
      </c>
      <c r="AC28" s="569">
        <v>0</v>
      </c>
      <c r="AD28" s="569">
        <v>0</v>
      </c>
      <c r="AE28" s="569">
        <v>0</v>
      </c>
      <c r="AF28" s="569">
        <v>0</v>
      </c>
      <c r="AG28" s="569">
        <v>0</v>
      </c>
      <c r="AH28" s="569">
        <v>0</v>
      </c>
      <c r="AI28" s="569">
        <v>0</v>
      </c>
      <c r="AJ28" s="569">
        <v>0</v>
      </c>
      <c r="AK28" s="569">
        <v>0</v>
      </c>
      <c r="AL28" s="569">
        <v>0</v>
      </c>
      <c r="AM28" s="569">
        <v>0</v>
      </c>
      <c r="AN28" s="569">
        <v>0</v>
      </c>
      <c r="AO28" s="569">
        <v>0</v>
      </c>
      <c r="AP28" s="569">
        <v>0</v>
      </c>
      <c r="AQ28" s="475">
        <v>0</v>
      </c>
    </row>
    <row r="29" spans="1:44" ht="23" customHeight="1">
      <c r="A29" s="10">
        <v>3</v>
      </c>
      <c r="B29" s="235" t="s">
        <v>24</v>
      </c>
      <c r="C29" s="540"/>
      <c r="D29" s="541">
        <f t="shared" ref="D29:AJ29" si="11">SUM(D24:D28)</f>
        <v>0</v>
      </c>
      <c r="E29" s="541">
        <f t="shared" si="11"/>
        <v>0</v>
      </c>
      <c r="F29" s="542">
        <f t="shared" si="11"/>
        <v>0</v>
      </c>
      <c r="H29" s="541">
        <f>SUM(H24:H28)</f>
        <v>0</v>
      </c>
      <c r="I29" s="541">
        <f t="shared" si="11"/>
        <v>0</v>
      </c>
      <c r="J29" s="541">
        <f t="shared" si="11"/>
        <v>0</v>
      </c>
      <c r="K29" s="541">
        <f t="shared" si="11"/>
        <v>0</v>
      </c>
      <c r="L29" s="541">
        <f t="shared" si="11"/>
        <v>0</v>
      </c>
      <c r="M29" s="541">
        <f t="shared" si="11"/>
        <v>0</v>
      </c>
      <c r="N29" s="541">
        <f t="shared" si="11"/>
        <v>0</v>
      </c>
      <c r="O29" s="541">
        <f t="shared" si="11"/>
        <v>0</v>
      </c>
      <c r="P29" s="541">
        <f t="shared" si="11"/>
        <v>0</v>
      </c>
      <c r="Q29" s="541">
        <f t="shared" si="11"/>
        <v>0</v>
      </c>
      <c r="R29" s="541">
        <f t="shared" si="11"/>
        <v>0</v>
      </c>
      <c r="S29" s="541">
        <f t="shared" si="11"/>
        <v>0</v>
      </c>
      <c r="T29" s="541">
        <f>SUM(T24:T28)</f>
        <v>0</v>
      </c>
      <c r="U29" s="541">
        <f t="shared" si="11"/>
        <v>0</v>
      </c>
      <c r="V29" s="541">
        <f t="shared" si="11"/>
        <v>0</v>
      </c>
      <c r="W29" s="541">
        <f t="shared" si="11"/>
        <v>0</v>
      </c>
      <c r="X29" s="541">
        <f t="shared" si="11"/>
        <v>0</v>
      </c>
      <c r="Y29" s="541">
        <f t="shared" si="11"/>
        <v>0</v>
      </c>
      <c r="Z29" s="541">
        <f t="shared" si="11"/>
        <v>0</v>
      </c>
      <c r="AA29" s="541">
        <f t="shared" si="11"/>
        <v>0</v>
      </c>
      <c r="AB29" s="541">
        <f t="shared" si="11"/>
        <v>0</v>
      </c>
      <c r="AC29" s="541">
        <f t="shared" si="11"/>
        <v>0</v>
      </c>
      <c r="AD29" s="541">
        <f t="shared" si="11"/>
        <v>0</v>
      </c>
      <c r="AE29" s="541">
        <f t="shared" si="11"/>
        <v>0</v>
      </c>
      <c r="AF29" s="541">
        <f t="shared" si="11"/>
        <v>0</v>
      </c>
      <c r="AG29" s="541">
        <f t="shared" si="11"/>
        <v>0</v>
      </c>
      <c r="AH29" s="541">
        <f t="shared" si="11"/>
        <v>0</v>
      </c>
      <c r="AI29" s="541">
        <f t="shared" si="11"/>
        <v>0</v>
      </c>
      <c r="AJ29" s="541">
        <f t="shared" si="11"/>
        <v>0</v>
      </c>
      <c r="AK29" s="541">
        <f t="shared" ref="AK29:AQ29" si="12">SUM(AK24:AK28)</f>
        <v>0</v>
      </c>
      <c r="AL29" s="541">
        <f t="shared" si="12"/>
        <v>0</v>
      </c>
      <c r="AM29" s="541">
        <f t="shared" si="12"/>
        <v>0</v>
      </c>
      <c r="AN29" s="541">
        <f t="shared" si="12"/>
        <v>0</v>
      </c>
      <c r="AO29" s="541">
        <f t="shared" si="12"/>
        <v>0</v>
      </c>
      <c r="AP29" s="541">
        <f t="shared" si="12"/>
        <v>0</v>
      </c>
      <c r="AQ29" s="542">
        <f t="shared" si="12"/>
        <v>0</v>
      </c>
    </row>
    <row r="30" spans="1:44" s="66" customFormat="1" ht="23" customHeight="1">
      <c r="D30" s="250"/>
      <c r="E30" s="250"/>
      <c r="F30" s="250"/>
      <c r="G30" s="251"/>
    </row>
    <row r="31" spans="1:44" ht="23" customHeight="1">
      <c r="B31" s="252" t="s">
        <v>26</v>
      </c>
      <c r="C31" s="253"/>
      <c r="D31" s="423">
        <v>0</v>
      </c>
      <c r="E31" s="423">
        <f>D33</f>
        <v>0</v>
      </c>
      <c r="F31" s="557">
        <f>E33</f>
        <v>204041.60000000001</v>
      </c>
      <c r="H31" s="470">
        <f>D31</f>
        <v>0</v>
      </c>
      <c r="I31" s="470">
        <f t="shared" ref="I31:AQ31" si="13">H33</f>
        <v>0</v>
      </c>
      <c r="J31" s="470">
        <f t="shared" si="13"/>
        <v>0</v>
      </c>
      <c r="K31" s="470">
        <f t="shared" si="13"/>
        <v>0</v>
      </c>
      <c r="L31" s="470">
        <f t="shared" si="13"/>
        <v>0</v>
      </c>
      <c r="M31" s="470">
        <f t="shared" si="13"/>
        <v>0</v>
      </c>
      <c r="N31" s="470">
        <f t="shared" si="13"/>
        <v>0</v>
      </c>
      <c r="O31" s="470">
        <f t="shared" si="13"/>
        <v>0</v>
      </c>
      <c r="P31" s="470">
        <f t="shared" si="13"/>
        <v>0</v>
      </c>
      <c r="Q31" s="470">
        <f t="shared" si="13"/>
        <v>0</v>
      </c>
      <c r="R31" s="470">
        <f t="shared" si="13"/>
        <v>0</v>
      </c>
      <c r="S31" s="470">
        <f t="shared" si="13"/>
        <v>0</v>
      </c>
      <c r="T31" s="470">
        <f t="shared" si="13"/>
        <v>0</v>
      </c>
      <c r="U31" s="470">
        <f t="shared" si="13"/>
        <v>44185.55</v>
      </c>
      <c r="V31" s="470">
        <f t="shared" si="13"/>
        <v>45821.100000000006</v>
      </c>
      <c r="W31" s="470">
        <f t="shared" si="13"/>
        <v>100911.65000000001</v>
      </c>
      <c r="X31" s="470">
        <f t="shared" si="13"/>
        <v>102547.20000000001</v>
      </c>
      <c r="Y31" s="470">
        <f t="shared" si="13"/>
        <v>159942.75</v>
      </c>
      <c r="Z31" s="470">
        <f t="shared" si="13"/>
        <v>162483.29999999999</v>
      </c>
      <c r="AA31" s="470">
        <f t="shared" si="13"/>
        <v>157888.84999999998</v>
      </c>
      <c r="AB31" s="470">
        <f t="shared" si="13"/>
        <v>162734.39999999997</v>
      </c>
      <c r="AC31" s="470">
        <f t="shared" si="13"/>
        <v>217824.94999999995</v>
      </c>
      <c r="AD31" s="470">
        <f t="shared" si="13"/>
        <v>213230.49999999994</v>
      </c>
      <c r="AE31" s="470">
        <f t="shared" si="13"/>
        <v>208636.04999999993</v>
      </c>
      <c r="AF31" s="470">
        <f t="shared" si="13"/>
        <v>204041.59999999992</v>
      </c>
      <c r="AG31" s="470">
        <f t="shared" si="13"/>
        <v>257996.48333333325</v>
      </c>
      <c r="AH31" s="470">
        <f t="shared" si="13"/>
        <v>261706.36666666658</v>
      </c>
      <c r="AI31" s="470">
        <f t="shared" si="13"/>
        <v>314756.24999999988</v>
      </c>
      <c r="AJ31" s="470">
        <f t="shared" si="13"/>
        <v>316161.13333333324</v>
      </c>
      <c r="AK31" s="470">
        <f t="shared" si="13"/>
        <v>372421.0166666666</v>
      </c>
      <c r="AL31" s="470">
        <f t="shared" si="13"/>
        <v>373825.89999999997</v>
      </c>
      <c r="AM31" s="470">
        <f t="shared" si="13"/>
        <v>426875.78333333333</v>
      </c>
      <c r="AN31" s="470">
        <f t="shared" si="13"/>
        <v>436740.66666666669</v>
      </c>
      <c r="AO31" s="470">
        <f t="shared" si="13"/>
        <v>443395.55000000005</v>
      </c>
      <c r="AP31" s="470">
        <f t="shared" si="13"/>
        <v>491120.43333333335</v>
      </c>
      <c r="AQ31" s="557">
        <f t="shared" si="13"/>
        <v>485390.31666666671</v>
      </c>
      <c r="AR31" s="66"/>
    </row>
    <row r="32" spans="1:44" ht="23" customHeight="1">
      <c r="B32" s="573" t="s">
        <v>25</v>
      </c>
      <c r="C32" s="574"/>
      <c r="D32" s="44">
        <f>D18+D22+D29</f>
        <v>0</v>
      </c>
      <c r="E32" s="44">
        <f t="shared" ref="E32:AJ32" si="14">E18+E22+E29</f>
        <v>204041.60000000001</v>
      </c>
      <c r="F32" s="543">
        <f t="shared" si="14"/>
        <v>275618.59999999998</v>
      </c>
      <c r="H32" s="44">
        <f>H18+H22+H29</f>
        <v>0</v>
      </c>
      <c r="I32" s="44">
        <f t="shared" si="14"/>
        <v>0</v>
      </c>
      <c r="J32" s="44">
        <f>J18+J22+J29</f>
        <v>0</v>
      </c>
      <c r="K32" s="44">
        <f t="shared" si="14"/>
        <v>0</v>
      </c>
      <c r="L32" s="44">
        <f>L18+L22+L29</f>
        <v>0</v>
      </c>
      <c r="M32" s="44">
        <f t="shared" si="14"/>
        <v>0</v>
      </c>
      <c r="N32" s="44">
        <f t="shared" si="14"/>
        <v>0</v>
      </c>
      <c r="O32" s="44">
        <f>O18+O22+O29</f>
        <v>0</v>
      </c>
      <c r="P32" s="44">
        <f t="shared" si="14"/>
        <v>0</v>
      </c>
      <c r="Q32" s="44">
        <f t="shared" si="14"/>
        <v>0</v>
      </c>
      <c r="R32" s="44">
        <f t="shared" si="14"/>
        <v>0</v>
      </c>
      <c r="S32" s="44">
        <f t="shared" si="14"/>
        <v>0</v>
      </c>
      <c r="T32" s="44">
        <f t="shared" si="14"/>
        <v>44185.55</v>
      </c>
      <c r="U32" s="44">
        <f t="shared" si="14"/>
        <v>1635.5499999999993</v>
      </c>
      <c r="V32" s="44">
        <f t="shared" si="14"/>
        <v>55090.55</v>
      </c>
      <c r="W32" s="44">
        <f t="shared" si="14"/>
        <v>1635.5499999999993</v>
      </c>
      <c r="X32" s="44">
        <f t="shared" si="14"/>
        <v>57395.55</v>
      </c>
      <c r="Y32" s="44">
        <f t="shared" si="14"/>
        <v>2540.5499999999993</v>
      </c>
      <c r="Z32" s="44">
        <f t="shared" si="14"/>
        <v>-4594.4500000000007</v>
      </c>
      <c r="AA32" s="44">
        <f t="shared" si="14"/>
        <v>4845.5499999999993</v>
      </c>
      <c r="AB32" s="44">
        <f t="shared" si="14"/>
        <v>55090.55</v>
      </c>
      <c r="AC32" s="44">
        <f t="shared" si="14"/>
        <v>-4594.4500000000007</v>
      </c>
      <c r="AD32" s="44">
        <f t="shared" si="14"/>
        <v>-4594.4500000000007</v>
      </c>
      <c r="AE32" s="44">
        <f t="shared" si="14"/>
        <v>-4594.4500000000007</v>
      </c>
      <c r="AF32" s="44">
        <f t="shared" si="14"/>
        <v>53954.883333333331</v>
      </c>
      <c r="AG32" s="44">
        <f t="shared" si="14"/>
        <v>3709.8833333333332</v>
      </c>
      <c r="AH32" s="44">
        <f t="shared" si="14"/>
        <v>53049.883333333331</v>
      </c>
      <c r="AI32" s="44">
        <f t="shared" si="14"/>
        <v>1404.8833333333332</v>
      </c>
      <c r="AJ32" s="44">
        <f t="shared" si="14"/>
        <v>56259.883333333331</v>
      </c>
      <c r="AK32" s="44">
        <f t="shared" ref="AK32:AQ32" si="15">AK18+AK22+AK29</f>
        <v>1404.8833333333332</v>
      </c>
      <c r="AL32" s="44">
        <f t="shared" si="15"/>
        <v>53049.883333333331</v>
      </c>
      <c r="AM32" s="44">
        <f t="shared" si="15"/>
        <v>9864.8833333333332</v>
      </c>
      <c r="AN32" s="44">
        <f t="shared" si="15"/>
        <v>6654.8833333333332</v>
      </c>
      <c r="AO32" s="44">
        <f t="shared" si="15"/>
        <v>47724.883333333331</v>
      </c>
      <c r="AP32" s="44">
        <f t="shared" si="15"/>
        <v>-5730.1166666666668</v>
      </c>
      <c r="AQ32" s="543">
        <f t="shared" si="15"/>
        <v>-5730.1166666666668</v>
      </c>
    </row>
    <row r="33" spans="2:43" ht="23" customHeight="1">
      <c r="B33" s="254" t="s">
        <v>27</v>
      </c>
      <c r="C33" s="255"/>
      <c r="D33" s="171">
        <f>D31+D32</f>
        <v>0</v>
      </c>
      <c r="E33" s="171">
        <f>E31+E32</f>
        <v>204041.60000000001</v>
      </c>
      <c r="F33" s="558">
        <f>F31+F32</f>
        <v>479660.19999999995</v>
      </c>
      <c r="H33" s="171">
        <f>H31+H32</f>
        <v>0</v>
      </c>
      <c r="I33" s="171">
        <f t="shared" ref="I33" si="16">I31+I32</f>
        <v>0</v>
      </c>
      <c r="J33" s="171">
        <f t="shared" ref="J33" si="17">J31+J32</f>
        <v>0</v>
      </c>
      <c r="K33" s="171">
        <f t="shared" ref="K33" si="18">K31+K32</f>
        <v>0</v>
      </c>
      <c r="L33" s="171">
        <f t="shared" ref="L33" si="19">L31+L32</f>
        <v>0</v>
      </c>
      <c r="M33" s="171">
        <f t="shared" ref="M33" si="20">M31+M32</f>
        <v>0</v>
      </c>
      <c r="N33" s="171">
        <f t="shared" ref="N33" si="21">N31+N32</f>
        <v>0</v>
      </c>
      <c r="O33" s="171">
        <f>O31+O32</f>
        <v>0</v>
      </c>
      <c r="P33" s="171">
        <f t="shared" ref="P33" si="22">P31+P32</f>
        <v>0</v>
      </c>
      <c r="Q33" s="171">
        <f t="shared" ref="Q33" si="23">Q31+Q32</f>
        <v>0</v>
      </c>
      <c r="R33" s="171">
        <f t="shared" ref="R33" si="24">R31+R32</f>
        <v>0</v>
      </c>
      <c r="S33" s="171">
        <f t="shared" ref="S33" si="25">S31+S32</f>
        <v>0</v>
      </c>
      <c r="T33" s="171">
        <f t="shared" ref="T33" si="26">T31+T32</f>
        <v>44185.55</v>
      </c>
      <c r="U33" s="171">
        <f t="shared" ref="U33" si="27">U31+U32</f>
        <v>45821.100000000006</v>
      </c>
      <c r="V33" s="171">
        <f t="shared" ref="V33" si="28">V31+V32</f>
        <v>100911.65000000001</v>
      </c>
      <c r="W33" s="171">
        <f t="shared" ref="W33" si="29">W31+W32</f>
        <v>102547.20000000001</v>
      </c>
      <c r="X33" s="171">
        <f t="shared" ref="X33" si="30">X31+X32</f>
        <v>159942.75</v>
      </c>
      <c r="Y33" s="171">
        <f t="shared" ref="Y33" si="31">Y31+Y32</f>
        <v>162483.29999999999</v>
      </c>
      <c r="Z33" s="171">
        <f t="shared" ref="Z33" si="32">Z31+Z32</f>
        <v>157888.84999999998</v>
      </c>
      <c r="AA33" s="171">
        <f t="shared" ref="AA33" si="33">AA31+AA32</f>
        <v>162734.39999999997</v>
      </c>
      <c r="AB33" s="171">
        <f t="shared" ref="AB33" si="34">AB31+AB32</f>
        <v>217824.94999999995</v>
      </c>
      <c r="AC33" s="171">
        <f t="shared" ref="AC33" si="35">AC31+AC32</f>
        <v>213230.49999999994</v>
      </c>
      <c r="AD33" s="171">
        <f t="shared" ref="AD33" si="36">AD31+AD32</f>
        <v>208636.04999999993</v>
      </c>
      <c r="AE33" s="171">
        <f t="shared" ref="AE33" si="37">AE31+AE32</f>
        <v>204041.59999999992</v>
      </c>
      <c r="AF33" s="171">
        <f t="shared" ref="AF33" si="38">AF31+AF32</f>
        <v>257996.48333333325</v>
      </c>
      <c r="AG33" s="171">
        <f t="shared" ref="AG33" si="39">AG31+AG32</f>
        <v>261706.36666666658</v>
      </c>
      <c r="AH33" s="171">
        <f t="shared" ref="AH33" si="40">AH31+AH32</f>
        <v>314756.24999999988</v>
      </c>
      <c r="AI33" s="171">
        <f t="shared" ref="AI33" si="41">AI31+AI32</f>
        <v>316161.13333333324</v>
      </c>
      <c r="AJ33" s="171">
        <f t="shared" ref="AJ33" si="42">AJ31+AJ32</f>
        <v>372421.0166666666</v>
      </c>
      <c r="AK33" s="171">
        <f t="shared" ref="AK33" si="43">AK31+AK32</f>
        <v>373825.89999999997</v>
      </c>
      <c r="AL33" s="171">
        <f t="shared" ref="AL33" si="44">AL31+AL32</f>
        <v>426875.78333333333</v>
      </c>
      <c r="AM33" s="171">
        <f t="shared" ref="AM33" si="45">AM31+AM32</f>
        <v>436740.66666666669</v>
      </c>
      <c r="AN33" s="171">
        <f t="shared" ref="AN33" si="46">AN31+AN32</f>
        <v>443395.55000000005</v>
      </c>
      <c r="AO33" s="171">
        <f t="shared" ref="AO33" si="47">AO31+AO32</f>
        <v>491120.43333333335</v>
      </c>
      <c r="AP33" s="171">
        <f t="shared" ref="AP33" si="48">AP31+AP32</f>
        <v>485390.31666666671</v>
      </c>
      <c r="AQ33" s="558">
        <f t="shared" ref="AQ33" si="49">AQ31+AQ32</f>
        <v>479660.20000000007</v>
      </c>
    </row>
    <row r="34" spans="2:43" ht="23" customHeight="1">
      <c r="D34" s="43"/>
      <c r="E34" s="43"/>
      <c r="F34" s="43"/>
    </row>
    <row r="35" spans="2:43" ht="23" hidden="1" customHeight="1"/>
    <row r="36" spans="2:43" ht="23" hidden="1" customHeight="1"/>
    <row r="37" spans="2:43" ht="23" hidden="1" customHeight="1"/>
    <row r="38" spans="2:43" ht="0" hidden="1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7B3F-6942-994E-96F0-6F589F4EB370}">
  <sheetPr>
    <tabColor rgb="FFC00000"/>
  </sheetPr>
  <dimension ref="A1:DP66"/>
  <sheetViews>
    <sheetView showGridLines="0" zoomScale="70" zoomScaleNormal="70" zoomScalePageLayoutView="6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D29" sqref="D29:E29"/>
    </sheetView>
  </sheetViews>
  <sheetFormatPr baseColWidth="10" defaultColWidth="0" defaultRowHeight="23" customHeight="1" zeroHeight="1" outlineLevelRow="1" outlineLevelCol="2"/>
  <cols>
    <col min="1" max="1" width="3.83203125" style="1" bestFit="1" customWidth="1"/>
    <col min="2" max="2" width="84.6640625" style="1" customWidth="1"/>
    <col min="3" max="3" width="23.33203125" style="1" customWidth="1" outlineLevel="1"/>
    <col min="4" max="6" width="23.33203125" style="1" customWidth="1"/>
    <col min="7" max="7" width="4.83203125" style="1" customWidth="1"/>
    <col min="8" max="8" width="17.6640625" style="1" customWidth="1" outlineLevel="1"/>
    <col min="9" max="19" width="17.6640625" style="1" customWidth="1" outlineLevel="2"/>
    <col min="20" max="20" width="17.6640625" style="1" customWidth="1"/>
    <col min="21" max="31" width="17.6640625" style="1" customWidth="1" outlineLevel="1"/>
    <col min="32" max="32" width="17.6640625" style="1" customWidth="1"/>
    <col min="33" max="55" width="17.6640625" style="1" customWidth="1" outlineLevel="1"/>
    <col min="56" max="56" width="22" style="1" customWidth="1"/>
    <col min="57" max="57" width="22" style="1" hidden="1" customWidth="1"/>
    <col min="58" max="58" width="11.1640625" style="1" hidden="1" customWidth="1"/>
    <col min="59" max="59" width="10.83203125" style="1" hidden="1" customWidth="1"/>
    <col min="60" max="120" width="23.1640625" style="3" hidden="1" customWidth="1"/>
    <col min="121" max="16384" width="10.83203125" style="3" hidden="1"/>
  </cols>
  <sheetData>
    <row r="1" spans="1:59" ht="46" customHeight="1">
      <c r="A1" s="603" t="s">
        <v>184</v>
      </c>
      <c r="B1" s="603"/>
      <c r="C1" s="29" t="s">
        <v>77</v>
      </c>
      <c r="D1" s="29" t="s">
        <v>82</v>
      </c>
      <c r="E1" s="29" t="s">
        <v>81</v>
      </c>
      <c r="F1" s="29" t="str">
        <f>'Produits &amp; Charges Visiapy'!G1</f>
        <v>31/08/2022 - Budget</v>
      </c>
      <c r="G1" s="33"/>
      <c r="H1" s="173">
        <v>43344</v>
      </c>
      <c r="I1" s="37">
        <f t="shared" ref="I1:AQ1" si="0">H1+31</f>
        <v>43375</v>
      </c>
      <c r="J1" s="37">
        <f t="shared" si="0"/>
        <v>43406</v>
      </c>
      <c r="K1" s="37">
        <f t="shared" si="0"/>
        <v>43437</v>
      </c>
      <c r="L1" s="37">
        <f t="shared" si="0"/>
        <v>43468</v>
      </c>
      <c r="M1" s="37">
        <f t="shared" si="0"/>
        <v>43499</v>
      </c>
      <c r="N1" s="37">
        <f t="shared" si="0"/>
        <v>43530</v>
      </c>
      <c r="O1" s="37">
        <f t="shared" si="0"/>
        <v>43561</v>
      </c>
      <c r="P1" s="37">
        <f t="shared" si="0"/>
        <v>43592</v>
      </c>
      <c r="Q1" s="37">
        <f t="shared" si="0"/>
        <v>43623</v>
      </c>
      <c r="R1" s="37">
        <f t="shared" si="0"/>
        <v>43654</v>
      </c>
      <c r="S1" s="37">
        <f t="shared" si="0"/>
        <v>43685</v>
      </c>
      <c r="T1" s="173">
        <f t="shared" si="0"/>
        <v>43716</v>
      </c>
      <c r="U1" s="37">
        <f t="shared" si="0"/>
        <v>43747</v>
      </c>
      <c r="V1" s="37">
        <f t="shared" si="0"/>
        <v>43778</v>
      </c>
      <c r="W1" s="37">
        <f t="shared" si="0"/>
        <v>43809</v>
      </c>
      <c r="X1" s="37">
        <f t="shared" si="0"/>
        <v>43840</v>
      </c>
      <c r="Y1" s="37">
        <f t="shared" si="0"/>
        <v>43871</v>
      </c>
      <c r="Z1" s="37">
        <f t="shared" si="0"/>
        <v>43902</v>
      </c>
      <c r="AA1" s="37">
        <f t="shared" si="0"/>
        <v>43933</v>
      </c>
      <c r="AB1" s="37">
        <f t="shared" si="0"/>
        <v>43964</v>
      </c>
      <c r="AC1" s="37">
        <f t="shared" si="0"/>
        <v>43995</v>
      </c>
      <c r="AD1" s="37">
        <f t="shared" si="0"/>
        <v>44026</v>
      </c>
      <c r="AE1" s="37">
        <f t="shared" si="0"/>
        <v>44057</v>
      </c>
      <c r="AF1" s="173">
        <f t="shared" si="0"/>
        <v>44088</v>
      </c>
      <c r="AG1" s="37">
        <f t="shared" si="0"/>
        <v>44119</v>
      </c>
      <c r="AH1" s="37">
        <f t="shared" si="0"/>
        <v>44150</v>
      </c>
      <c r="AI1" s="37">
        <f t="shared" si="0"/>
        <v>44181</v>
      </c>
      <c r="AJ1" s="37">
        <f t="shared" si="0"/>
        <v>44212</v>
      </c>
      <c r="AK1" s="37">
        <f t="shared" si="0"/>
        <v>44243</v>
      </c>
      <c r="AL1" s="37">
        <f t="shared" si="0"/>
        <v>44274</v>
      </c>
      <c r="AM1" s="37">
        <f t="shared" si="0"/>
        <v>44305</v>
      </c>
      <c r="AN1" s="37">
        <f t="shared" si="0"/>
        <v>44336</v>
      </c>
      <c r="AO1" s="37">
        <f t="shared" si="0"/>
        <v>44367</v>
      </c>
      <c r="AP1" s="37">
        <f t="shared" si="0"/>
        <v>44398</v>
      </c>
      <c r="AQ1" s="37">
        <f t="shared" si="0"/>
        <v>44429</v>
      </c>
      <c r="AR1" s="173">
        <f t="shared" ref="AR1:BC1" si="1">AQ1+31</f>
        <v>44460</v>
      </c>
      <c r="AS1" s="37">
        <f t="shared" si="1"/>
        <v>44491</v>
      </c>
      <c r="AT1" s="37">
        <f t="shared" si="1"/>
        <v>44522</v>
      </c>
      <c r="AU1" s="37">
        <f t="shared" si="1"/>
        <v>44553</v>
      </c>
      <c r="AV1" s="37">
        <f t="shared" si="1"/>
        <v>44584</v>
      </c>
      <c r="AW1" s="37">
        <f t="shared" si="1"/>
        <v>44615</v>
      </c>
      <c r="AX1" s="37">
        <f t="shared" si="1"/>
        <v>44646</v>
      </c>
      <c r="AY1" s="37">
        <f t="shared" si="1"/>
        <v>44677</v>
      </c>
      <c r="AZ1" s="37">
        <f t="shared" si="1"/>
        <v>44708</v>
      </c>
      <c r="BA1" s="37">
        <f t="shared" si="1"/>
        <v>44739</v>
      </c>
      <c r="BB1" s="37">
        <f t="shared" si="1"/>
        <v>44770</v>
      </c>
      <c r="BC1" s="37">
        <f t="shared" si="1"/>
        <v>44801</v>
      </c>
      <c r="BF1" s="3"/>
      <c r="BG1" s="3"/>
    </row>
    <row r="2" spans="1:59" ht="10" customHeight="1">
      <c r="A2" s="6"/>
      <c r="B2" s="19"/>
      <c r="C2" s="31"/>
      <c r="D2" s="31"/>
      <c r="E2" s="31"/>
      <c r="F2" s="31"/>
      <c r="G2" s="34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F2" s="3"/>
      <c r="BG2" s="3"/>
    </row>
    <row r="3" spans="1:59" ht="23" customHeight="1">
      <c r="A3" s="593">
        <v>1</v>
      </c>
      <c r="B3" s="69" t="s">
        <v>310</v>
      </c>
      <c r="C3" s="71">
        <f>H3+I3+J3+K3+L3+M3+N3+O3+P3+Q3+R3+S3</f>
        <v>0</v>
      </c>
      <c r="D3" s="71">
        <f>T3+U3+V3+W3+X3+Y3+Z3+AA3+AB3+AC3+AD3+AE3</f>
        <v>118299.99999999996</v>
      </c>
      <c r="E3" s="70">
        <f>AF3+AG3+AH3+AI3+AJ3+AK3+AL3+AM3+AN3+AO3+AP3+AQ3</f>
        <v>409989.99999999983</v>
      </c>
      <c r="F3" s="70">
        <f>SUM(AR3:BC3)</f>
        <v>816550.00000000012</v>
      </c>
      <c r="G3" s="73"/>
      <c r="H3" s="71">
        <f>'Produits &amp; Charges Visiapy'!I27</f>
        <v>0</v>
      </c>
      <c r="I3" s="71">
        <f>'Produits &amp; Charges Visiapy'!J27</f>
        <v>0</v>
      </c>
      <c r="J3" s="71">
        <f>'Produits &amp; Charges Visiapy'!K27</f>
        <v>0</v>
      </c>
      <c r="K3" s="71">
        <f>'Produits &amp; Charges Visiapy'!L27</f>
        <v>0</v>
      </c>
      <c r="L3" s="71">
        <f>'Produits &amp; Charges Visiapy'!M27</f>
        <v>0</v>
      </c>
      <c r="M3" s="71">
        <f>'Produits &amp; Charges Visiapy'!N27</f>
        <v>0</v>
      </c>
      <c r="N3" s="71">
        <f>'Produits &amp; Charges Visiapy'!O27</f>
        <v>0</v>
      </c>
      <c r="O3" s="71">
        <f>'Produits &amp; Charges Visiapy'!P27</f>
        <v>0</v>
      </c>
      <c r="P3" s="71">
        <f>'Produits &amp; Charges Visiapy'!Q27</f>
        <v>0</v>
      </c>
      <c r="Q3" s="71">
        <f>'Produits &amp; Charges Visiapy'!R27</f>
        <v>0</v>
      </c>
      <c r="R3" s="71">
        <f>'Produits &amp; Charges Visiapy'!S27</f>
        <v>0</v>
      </c>
      <c r="S3" s="71">
        <f>'Produits &amp; Charges Visiapy'!T27</f>
        <v>0</v>
      </c>
      <c r="T3" s="71">
        <f>'Produits &amp; Charges Visiapy'!U27</f>
        <v>9858.3333333333321</v>
      </c>
      <c r="U3" s="71">
        <f>'Produits &amp; Charges Visiapy'!V27</f>
        <v>9858.3333333333321</v>
      </c>
      <c r="V3" s="71">
        <f>'Produits &amp; Charges Visiapy'!W27</f>
        <v>9858.3333333333321</v>
      </c>
      <c r="W3" s="71">
        <f>'Produits &amp; Charges Visiapy'!X27</f>
        <v>9858.3333333333321</v>
      </c>
      <c r="X3" s="71">
        <f>'Produits &amp; Charges Visiapy'!Y27</f>
        <v>9858.3333333333321</v>
      </c>
      <c r="Y3" s="71">
        <f>'Produits &amp; Charges Visiapy'!Z27</f>
        <v>9858.3333333333321</v>
      </c>
      <c r="Z3" s="71">
        <f>'Produits &amp; Charges Visiapy'!AA27</f>
        <v>9858.3333333333321</v>
      </c>
      <c r="AA3" s="71">
        <f>'Produits &amp; Charges Visiapy'!AB27</f>
        <v>9858.3333333333321</v>
      </c>
      <c r="AB3" s="71">
        <f>'Produits &amp; Charges Visiapy'!AC27</f>
        <v>9858.3333333333321</v>
      </c>
      <c r="AC3" s="71">
        <f>'Produits &amp; Charges Visiapy'!AD27</f>
        <v>9858.3333333333321</v>
      </c>
      <c r="AD3" s="71">
        <f>'Produits &amp; Charges Visiapy'!AE27</f>
        <v>9858.3333333333321</v>
      </c>
      <c r="AE3" s="71">
        <f>'Produits &amp; Charges Visiapy'!AF27</f>
        <v>9858.3333333333321</v>
      </c>
      <c r="AF3" s="71">
        <f>'Produits &amp; Charges Visiapy'!AG27</f>
        <v>34165.833333333328</v>
      </c>
      <c r="AG3" s="71">
        <f>'Produits &amp; Charges Visiapy'!AH27</f>
        <v>34165.833333333328</v>
      </c>
      <c r="AH3" s="71">
        <f>'Produits &amp; Charges Visiapy'!AI27</f>
        <v>34165.833333333328</v>
      </c>
      <c r="AI3" s="71">
        <f>'Produits &amp; Charges Visiapy'!AJ27</f>
        <v>34165.833333333328</v>
      </c>
      <c r="AJ3" s="71">
        <f>'Produits &amp; Charges Visiapy'!AK27</f>
        <v>34165.833333333328</v>
      </c>
      <c r="AK3" s="71">
        <f>'Produits &amp; Charges Visiapy'!AL27</f>
        <v>34165.833333333328</v>
      </c>
      <c r="AL3" s="71">
        <f>'Produits &amp; Charges Visiapy'!AM27</f>
        <v>34165.833333333328</v>
      </c>
      <c r="AM3" s="71">
        <f>'Produits &amp; Charges Visiapy'!AN27</f>
        <v>34165.833333333328</v>
      </c>
      <c r="AN3" s="71">
        <f>'Produits &amp; Charges Visiapy'!AO27</f>
        <v>34165.833333333328</v>
      </c>
      <c r="AO3" s="71">
        <f>'Produits &amp; Charges Visiapy'!AP27</f>
        <v>34165.833333333328</v>
      </c>
      <c r="AP3" s="71">
        <f>'Produits &amp; Charges Visiapy'!AQ27</f>
        <v>34165.833333333328</v>
      </c>
      <c r="AQ3" s="70">
        <f>'Produits &amp; Charges Visiapy'!AR27</f>
        <v>34165.833333333328</v>
      </c>
      <c r="AR3" s="70">
        <f>'Produits &amp; Charges Visiapy'!AS27</f>
        <v>68045.833333333328</v>
      </c>
      <c r="AS3" s="70">
        <f>'Produits &amp; Charges Visiapy'!AT27</f>
        <v>68045.833333333328</v>
      </c>
      <c r="AT3" s="70">
        <f>'Produits &amp; Charges Visiapy'!AU27</f>
        <v>68045.833333333328</v>
      </c>
      <c r="AU3" s="70">
        <f>'Produits &amp; Charges Visiapy'!AV27</f>
        <v>68045.833333333328</v>
      </c>
      <c r="AV3" s="70">
        <f>'Produits &amp; Charges Visiapy'!AW27</f>
        <v>68045.833333333328</v>
      </c>
      <c r="AW3" s="70">
        <f>'Produits &amp; Charges Visiapy'!AX27</f>
        <v>68045.833333333328</v>
      </c>
      <c r="AX3" s="70">
        <f>'Produits &amp; Charges Visiapy'!AY27</f>
        <v>68045.833333333328</v>
      </c>
      <c r="AY3" s="70">
        <f>'Produits &amp; Charges Visiapy'!AZ27</f>
        <v>68045.833333333328</v>
      </c>
      <c r="AZ3" s="70">
        <f>'Produits &amp; Charges Visiapy'!BA27</f>
        <v>68045.833333333328</v>
      </c>
      <c r="BA3" s="70">
        <f>'Produits &amp; Charges Visiapy'!BB27</f>
        <v>68045.833333333328</v>
      </c>
      <c r="BB3" s="70">
        <f>'Produits &amp; Charges Visiapy'!BC27</f>
        <v>68045.833333333328</v>
      </c>
      <c r="BC3" s="70">
        <f>'Produits &amp; Charges Visiapy'!BD27</f>
        <v>68045.833333333328</v>
      </c>
      <c r="BD3" s="74"/>
      <c r="BE3" s="74"/>
      <c r="BF3" s="3"/>
      <c r="BG3" s="3"/>
    </row>
    <row r="4" spans="1:59" s="20" customFormat="1" ht="23" customHeight="1">
      <c r="A4" s="594"/>
      <c r="B4" s="75" t="s">
        <v>16</v>
      </c>
      <c r="C4" s="77"/>
      <c r="D4" s="77" t="str">
        <f>IFERROR(D3/C3-1,"-")</f>
        <v>-</v>
      </c>
      <c r="E4" s="76">
        <f>IFERROR(E3/D3-1,"-")</f>
        <v>2.4656804733727808</v>
      </c>
      <c r="F4" s="76">
        <f>IFERROR(F3/E3-1,"-")</f>
        <v>0.99163394229127655</v>
      </c>
      <c r="G4" s="79"/>
      <c r="H4" s="77" t="str">
        <f>IFERROR(H3/#REF!-1,"-")</f>
        <v>-</v>
      </c>
      <c r="I4" s="77" t="str">
        <f t="shared" ref="I4:AQ4" si="2">IFERROR(I3/H3-1,"-")</f>
        <v>-</v>
      </c>
      <c r="J4" s="77" t="str">
        <f t="shared" si="2"/>
        <v>-</v>
      </c>
      <c r="K4" s="77" t="str">
        <f t="shared" si="2"/>
        <v>-</v>
      </c>
      <c r="L4" s="77" t="str">
        <f t="shared" si="2"/>
        <v>-</v>
      </c>
      <c r="M4" s="77" t="str">
        <f t="shared" si="2"/>
        <v>-</v>
      </c>
      <c r="N4" s="77" t="str">
        <f t="shared" si="2"/>
        <v>-</v>
      </c>
      <c r="O4" s="77" t="str">
        <f t="shared" si="2"/>
        <v>-</v>
      </c>
      <c r="P4" s="77" t="str">
        <f t="shared" si="2"/>
        <v>-</v>
      </c>
      <c r="Q4" s="77" t="str">
        <f t="shared" si="2"/>
        <v>-</v>
      </c>
      <c r="R4" s="77" t="str">
        <f t="shared" si="2"/>
        <v>-</v>
      </c>
      <c r="S4" s="77" t="str">
        <f t="shared" si="2"/>
        <v>-</v>
      </c>
      <c r="T4" s="77" t="str">
        <f t="shared" si="2"/>
        <v>-</v>
      </c>
      <c r="U4" s="77">
        <f t="shared" si="2"/>
        <v>0</v>
      </c>
      <c r="V4" s="77">
        <f t="shared" si="2"/>
        <v>0</v>
      </c>
      <c r="W4" s="77">
        <f t="shared" si="2"/>
        <v>0</v>
      </c>
      <c r="X4" s="77">
        <f t="shared" si="2"/>
        <v>0</v>
      </c>
      <c r="Y4" s="77">
        <f t="shared" si="2"/>
        <v>0</v>
      </c>
      <c r="Z4" s="77">
        <f t="shared" si="2"/>
        <v>0</v>
      </c>
      <c r="AA4" s="77">
        <f t="shared" si="2"/>
        <v>0</v>
      </c>
      <c r="AB4" s="77">
        <f t="shared" si="2"/>
        <v>0</v>
      </c>
      <c r="AC4" s="77">
        <f t="shared" si="2"/>
        <v>0</v>
      </c>
      <c r="AD4" s="77">
        <f t="shared" si="2"/>
        <v>0</v>
      </c>
      <c r="AE4" s="77">
        <f t="shared" si="2"/>
        <v>0</v>
      </c>
      <c r="AF4" s="77">
        <f t="shared" si="2"/>
        <v>2.4656804733727808</v>
      </c>
      <c r="AG4" s="77">
        <f t="shared" si="2"/>
        <v>0</v>
      </c>
      <c r="AH4" s="77">
        <f t="shared" si="2"/>
        <v>0</v>
      </c>
      <c r="AI4" s="77">
        <f t="shared" si="2"/>
        <v>0</v>
      </c>
      <c r="AJ4" s="77">
        <f t="shared" si="2"/>
        <v>0</v>
      </c>
      <c r="AK4" s="77">
        <f t="shared" si="2"/>
        <v>0</v>
      </c>
      <c r="AL4" s="77">
        <f t="shared" si="2"/>
        <v>0</v>
      </c>
      <c r="AM4" s="77">
        <f t="shared" si="2"/>
        <v>0</v>
      </c>
      <c r="AN4" s="77">
        <f t="shared" si="2"/>
        <v>0</v>
      </c>
      <c r="AO4" s="77">
        <f t="shared" si="2"/>
        <v>0</v>
      </c>
      <c r="AP4" s="77">
        <f t="shared" si="2"/>
        <v>0</v>
      </c>
      <c r="AQ4" s="76">
        <f t="shared" si="2"/>
        <v>0</v>
      </c>
      <c r="AR4" s="76">
        <f t="shared" ref="AR4" si="3">IFERROR(AR3/AQ3-1,"-")</f>
        <v>0.99163394229127544</v>
      </c>
      <c r="AS4" s="76">
        <f t="shared" ref="AS4" si="4">IFERROR(AS3/AR3-1,"-")</f>
        <v>0</v>
      </c>
      <c r="AT4" s="76">
        <f t="shared" ref="AT4" si="5">IFERROR(AT3/AS3-1,"-")</f>
        <v>0</v>
      </c>
      <c r="AU4" s="76">
        <f t="shared" ref="AU4" si="6">IFERROR(AU3/AT3-1,"-")</f>
        <v>0</v>
      </c>
      <c r="AV4" s="76">
        <f t="shared" ref="AV4" si="7">IFERROR(AV3/AU3-1,"-")</f>
        <v>0</v>
      </c>
      <c r="AW4" s="76">
        <f t="shared" ref="AW4" si="8">IFERROR(AW3/AV3-1,"-")</f>
        <v>0</v>
      </c>
      <c r="AX4" s="76">
        <f t="shared" ref="AX4" si="9">IFERROR(AX3/AW3-1,"-")</f>
        <v>0</v>
      </c>
      <c r="AY4" s="76">
        <f t="shared" ref="AY4" si="10">IFERROR(AY3/AX3-1,"-")</f>
        <v>0</v>
      </c>
      <c r="AZ4" s="76">
        <f t="shared" ref="AZ4" si="11">IFERROR(AZ3/AY3-1,"-")</f>
        <v>0</v>
      </c>
      <c r="BA4" s="76">
        <f t="shared" ref="BA4" si="12">IFERROR(BA3/AZ3-1,"-")</f>
        <v>0</v>
      </c>
      <c r="BB4" s="76">
        <f t="shared" ref="BB4" si="13">IFERROR(BB3/BA3-1,"-")</f>
        <v>0</v>
      </c>
      <c r="BC4" s="76">
        <f t="shared" ref="BC4" si="14">IFERROR(BC3/BB3-1,"-")</f>
        <v>0</v>
      </c>
      <c r="BD4" s="80"/>
      <c r="BE4" s="80"/>
    </row>
    <row r="5" spans="1:59" ht="23" customHeight="1">
      <c r="A5" s="593">
        <v>2</v>
      </c>
      <c r="B5" s="69" t="s">
        <v>231</v>
      </c>
      <c r="C5" s="71">
        <f>H5+I5+J5+K5+L5+M5+N5+O5+P5+Q5+R5+S5</f>
        <v>0</v>
      </c>
      <c r="D5" s="71">
        <f>T5+U5+V5+W5+X5+Y5+Z5+AA5+AB5+AC5+AD5+AE5</f>
        <v>118299.99999999996</v>
      </c>
      <c r="E5" s="70">
        <f>AF5+AG5+AH5+AI5+AJ5+AK5+AL5+AM5+AN5+AO5+AP5+AQ5</f>
        <v>409989.99999999983</v>
      </c>
      <c r="F5" s="70">
        <f>SUM(AR5:BC5)</f>
        <v>816550.00000000012</v>
      </c>
      <c r="G5" s="73"/>
      <c r="H5" s="71">
        <f>H3</f>
        <v>0</v>
      </c>
      <c r="I5" s="71">
        <f t="shared" ref="I5:AQ5" si="15">I3</f>
        <v>0</v>
      </c>
      <c r="J5" s="71">
        <f t="shared" si="15"/>
        <v>0</v>
      </c>
      <c r="K5" s="71">
        <f t="shared" si="15"/>
        <v>0</v>
      </c>
      <c r="L5" s="71">
        <f t="shared" si="15"/>
        <v>0</v>
      </c>
      <c r="M5" s="71">
        <f t="shared" si="15"/>
        <v>0</v>
      </c>
      <c r="N5" s="71">
        <f t="shared" si="15"/>
        <v>0</v>
      </c>
      <c r="O5" s="71">
        <f t="shared" si="15"/>
        <v>0</v>
      </c>
      <c r="P5" s="71">
        <f t="shared" si="15"/>
        <v>0</v>
      </c>
      <c r="Q5" s="71">
        <f t="shared" si="15"/>
        <v>0</v>
      </c>
      <c r="R5" s="71">
        <f t="shared" si="15"/>
        <v>0</v>
      </c>
      <c r="S5" s="71">
        <f t="shared" si="15"/>
        <v>0</v>
      </c>
      <c r="T5" s="71">
        <f t="shared" si="15"/>
        <v>9858.3333333333321</v>
      </c>
      <c r="U5" s="71">
        <f t="shared" si="15"/>
        <v>9858.3333333333321</v>
      </c>
      <c r="V5" s="71">
        <f t="shared" si="15"/>
        <v>9858.3333333333321</v>
      </c>
      <c r="W5" s="71">
        <f t="shared" si="15"/>
        <v>9858.3333333333321</v>
      </c>
      <c r="X5" s="71">
        <f t="shared" si="15"/>
        <v>9858.3333333333321</v>
      </c>
      <c r="Y5" s="71">
        <f t="shared" si="15"/>
        <v>9858.3333333333321</v>
      </c>
      <c r="Z5" s="71">
        <f t="shared" si="15"/>
        <v>9858.3333333333321</v>
      </c>
      <c r="AA5" s="71">
        <f t="shared" si="15"/>
        <v>9858.3333333333321</v>
      </c>
      <c r="AB5" s="71">
        <f t="shared" si="15"/>
        <v>9858.3333333333321</v>
      </c>
      <c r="AC5" s="71">
        <f t="shared" si="15"/>
        <v>9858.3333333333321</v>
      </c>
      <c r="AD5" s="71">
        <f t="shared" si="15"/>
        <v>9858.3333333333321</v>
      </c>
      <c r="AE5" s="71">
        <f t="shared" si="15"/>
        <v>9858.3333333333321</v>
      </c>
      <c r="AF5" s="71">
        <f t="shared" si="15"/>
        <v>34165.833333333328</v>
      </c>
      <c r="AG5" s="71">
        <f t="shared" si="15"/>
        <v>34165.833333333328</v>
      </c>
      <c r="AH5" s="71">
        <f t="shared" si="15"/>
        <v>34165.833333333328</v>
      </c>
      <c r="AI5" s="71">
        <f t="shared" si="15"/>
        <v>34165.833333333328</v>
      </c>
      <c r="AJ5" s="71">
        <f t="shared" si="15"/>
        <v>34165.833333333328</v>
      </c>
      <c r="AK5" s="71">
        <f t="shared" si="15"/>
        <v>34165.833333333328</v>
      </c>
      <c r="AL5" s="71">
        <f t="shared" si="15"/>
        <v>34165.833333333328</v>
      </c>
      <c r="AM5" s="71">
        <f t="shared" si="15"/>
        <v>34165.833333333328</v>
      </c>
      <c r="AN5" s="71">
        <f t="shared" si="15"/>
        <v>34165.833333333328</v>
      </c>
      <c r="AO5" s="71">
        <f t="shared" si="15"/>
        <v>34165.833333333328</v>
      </c>
      <c r="AP5" s="71">
        <f t="shared" si="15"/>
        <v>34165.833333333328</v>
      </c>
      <c r="AQ5" s="70">
        <f t="shared" si="15"/>
        <v>34165.833333333328</v>
      </c>
      <c r="AR5" s="70">
        <f t="shared" ref="AR5:BC5" si="16">AR3</f>
        <v>68045.833333333328</v>
      </c>
      <c r="AS5" s="70">
        <f t="shared" si="16"/>
        <v>68045.833333333328</v>
      </c>
      <c r="AT5" s="70">
        <f t="shared" si="16"/>
        <v>68045.833333333328</v>
      </c>
      <c r="AU5" s="70">
        <f t="shared" si="16"/>
        <v>68045.833333333328</v>
      </c>
      <c r="AV5" s="70">
        <f t="shared" si="16"/>
        <v>68045.833333333328</v>
      </c>
      <c r="AW5" s="70">
        <f t="shared" si="16"/>
        <v>68045.833333333328</v>
      </c>
      <c r="AX5" s="70">
        <f t="shared" si="16"/>
        <v>68045.833333333328</v>
      </c>
      <c r="AY5" s="70">
        <f t="shared" si="16"/>
        <v>68045.833333333328</v>
      </c>
      <c r="AZ5" s="70">
        <f t="shared" si="16"/>
        <v>68045.833333333328</v>
      </c>
      <c r="BA5" s="70">
        <f t="shared" si="16"/>
        <v>68045.833333333328</v>
      </c>
      <c r="BB5" s="70">
        <f t="shared" si="16"/>
        <v>68045.833333333328</v>
      </c>
      <c r="BC5" s="70">
        <f t="shared" si="16"/>
        <v>68045.833333333328</v>
      </c>
      <c r="BD5" s="74"/>
      <c r="BE5" s="74"/>
      <c r="BF5" s="3"/>
      <c r="BG5" s="3"/>
    </row>
    <row r="6" spans="1:59" s="20" customFormat="1" ht="23" customHeight="1">
      <c r="A6" s="594"/>
      <c r="B6" s="75" t="s">
        <v>51</v>
      </c>
      <c r="C6" s="77" t="str">
        <f t="shared" ref="C6:F6" si="17">IFERROR(C5/C$3,"-")</f>
        <v>-</v>
      </c>
      <c r="D6" s="77">
        <f t="shared" si="17"/>
        <v>1</v>
      </c>
      <c r="E6" s="76">
        <f t="shared" si="17"/>
        <v>1</v>
      </c>
      <c r="F6" s="76">
        <f t="shared" si="17"/>
        <v>1</v>
      </c>
      <c r="G6" s="79"/>
      <c r="H6" s="77" t="str">
        <f t="shared" ref="H6:AQ6" si="18">IFERROR(H5/H$3,"-")</f>
        <v>-</v>
      </c>
      <c r="I6" s="77" t="str">
        <f t="shared" si="18"/>
        <v>-</v>
      </c>
      <c r="J6" s="77" t="str">
        <f t="shared" si="18"/>
        <v>-</v>
      </c>
      <c r="K6" s="77" t="str">
        <f t="shared" si="18"/>
        <v>-</v>
      </c>
      <c r="L6" s="77" t="str">
        <f t="shared" si="18"/>
        <v>-</v>
      </c>
      <c r="M6" s="77" t="str">
        <f t="shared" si="18"/>
        <v>-</v>
      </c>
      <c r="N6" s="77" t="str">
        <f t="shared" si="18"/>
        <v>-</v>
      </c>
      <c r="O6" s="77" t="str">
        <f t="shared" si="18"/>
        <v>-</v>
      </c>
      <c r="P6" s="77" t="str">
        <f t="shared" si="18"/>
        <v>-</v>
      </c>
      <c r="Q6" s="77" t="str">
        <f t="shared" si="18"/>
        <v>-</v>
      </c>
      <c r="R6" s="77" t="str">
        <f t="shared" si="18"/>
        <v>-</v>
      </c>
      <c r="S6" s="77" t="str">
        <f t="shared" si="18"/>
        <v>-</v>
      </c>
      <c r="T6" s="77">
        <f t="shared" si="18"/>
        <v>1</v>
      </c>
      <c r="U6" s="77">
        <f t="shared" si="18"/>
        <v>1</v>
      </c>
      <c r="V6" s="77">
        <f t="shared" si="18"/>
        <v>1</v>
      </c>
      <c r="W6" s="77">
        <f t="shared" si="18"/>
        <v>1</v>
      </c>
      <c r="X6" s="77">
        <f t="shared" si="18"/>
        <v>1</v>
      </c>
      <c r="Y6" s="77">
        <f t="shared" si="18"/>
        <v>1</v>
      </c>
      <c r="Z6" s="77">
        <f t="shared" si="18"/>
        <v>1</v>
      </c>
      <c r="AA6" s="77">
        <f t="shared" si="18"/>
        <v>1</v>
      </c>
      <c r="AB6" s="77">
        <f t="shared" si="18"/>
        <v>1</v>
      </c>
      <c r="AC6" s="77">
        <f t="shared" si="18"/>
        <v>1</v>
      </c>
      <c r="AD6" s="77">
        <f t="shared" si="18"/>
        <v>1</v>
      </c>
      <c r="AE6" s="77">
        <f t="shared" si="18"/>
        <v>1</v>
      </c>
      <c r="AF6" s="77">
        <f t="shared" si="18"/>
        <v>1</v>
      </c>
      <c r="AG6" s="77">
        <f t="shared" si="18"/>
        <v>1</v>
      </c>
      <c r="AH6" s="77">
        <f t="shared" si="18"/>
        <v>1</v>
      </c>
      <c r="AI6" s="77">
        <f t="shared" si="18"/>
        <v>1</v>
      </c>
      <c r="AJ6" s="77">
        <f t="shared" si="18"/>
        <v>1</v>
      </c>
      <c r="AK6" s="77">
        <f t="shared" si="18"/>
        <v>1</v>
      </c>
      <c r="AL6" s="77">
        <f t="shared" si="18"/>
        <v>1</v>
      </c>
      <c r="AM6" s="77">
        <f t="shared" si="18"/>
        <v>1</v>
      </c>
      <c r="AN6" s="77">
        <f t="shared" si="18"/>
        <v>1</v>
      </c>
      <c r="AO6" s="77">
        <f t="shared" si="18"/>
        <v>1</v>
      </c>
      <c r="AP6" s="77">
        <f t="shared" si="18"/>
        <v>1</v>
      </c>
      <c r="AQ6" s="76">
        <f t="shared" si="18"/>
        <v>1</v>
      </c>
      <c r="AR6" s="76">
        <f t="shared" ref="AR6:BC6" si="19">IFERROR(AR5/AR$3,"-")</f>
        <v>1</v>
      </c>
      <c r="AS6" s="76">
        <f t="shared" si="19"/>
        <v>1</v>
      </c>
      <c r="AT6" s="76">
        <f t="shared" si="19"/>
        <v>1</v>
      </c>
      <c r="AU6" s="76">
        <f t="shared" si="19"/>
        <v>1</v>
      </c>
      <c r="AV6" s="76">
        <f t="shared" si="19"/>
        <v>1</v>
      </c>
      <c r="AW6" s="76">
        <f t="shared" si="19"/>
        <v>1</v>
      </c>
      <c r="AX6" s="76">
        <f t="shared" si="19"/>
        <v>1</v>
      </c>
      <c r="AY6" s="76">
        <f t="shared" si="19"/>
        <v>1</v>
      </c>
      <c r="AZ6" s="76">
        <f t="shared" si="19"/>
        <v>1</v>
      </c>
      <c r="BA6" s="76">
        <f t="shared" si="19"/>
        <v>1</v>
      </c>
      <c r="BB6" s="76">
        <f t="shared" si="19"/>
        <v>1</v>
      </c>
      <c r="BC6" s="76">
        <f t="shared" si="19"/>
        <v>1</v>
      </c>
      <c r="BD6" s="80"/>
      <c r="BE6" s="80"/>
    </row>
    <row r="7" spans="1:59" s="305" customFormat="1" ht="23" customHeight="1">
      <c r="A7" s="301"/>
      <c r="B7" s="477" t="str">
        <f>'Produits &amp; Charges Visiapy'!B33</f>
        <v>Commerciaux</v>
      </c>
      <c r="C7" s="302">
        <f t="shared" ref="C7:C8" si="20">H7+I7+J7+K7+L7+M7+N7+O7+P7+Q7+R7+S7</f>
        <v>0</v>
      </c>
      <c r="D7" s="302">
        <f t="shared" ref="D7:D8" si="21">T7+U7+V7+W7+X7+Y7+Z7+AA7+AB7+AC7+AD7+AE7</f>
        <v>-2268</v>
      </c>
      <c r="E7" s="312">
        <f t="shared" ref="E7:E8" si="22">AF7+AG7+AH7+AI7+AJ7+AK7+AL7+AM7+AN7+AO7+AP7+AQ7</f>
        <v>-44100</v>
      </c>
      <c r="F7" s="312">
        <f t="shared" ref="F7:F10" si="23">SUM(AR7:BC7)</f>
        <v>-94500</v>
      </c>
      <c r="G7" s="303"/>
      <c r="H7" s="88">
        <f>-'Produits &amp; Charges Visiapy'!I42</f>
        <v>0</v>
      </c>
      <c r="I7" s="302">
        <f>-'Produits &amp; Charges Visiapy'!J42</f>
        <v>0</v>
      </c>
      <c r="J7" s="302">
        <f>-'Produits &amp; Charges Visiapy'!K42</f>
        <v>0</v>
      </c>
      <c r="K7" s="302">
        <f>-'Produits &amp; Charges Visiapy'!L42</f>
        <v>0</v>
      </c>
      <c r="L7" s="302">
        <f>-'Produits &amp; Charges Visiapy'!M42</f>
        <v>0</v>
      </c>
      <c r="M7" s="302">
        <f>-'Produits &amp; Charges Visiapy'!N42</f>
        <v>0</v>
      </c>
      <c r="N7" s="302">
        <f>-'Produits &amp; Charges Visiapy'!O42</f>
        <v>0</v>
      </c>
      <c r="O7" s="302">
        <f>-'Produits &amp; Charges Visiapy'!P42</f>
        <v>0</v>
      </c>
      <c r="P7" s="302">
        <f>-'Produits &amp; Charges Visiapy'!Q42</f>
        <v>0</v>
      </c>
      <c r="Q7" s="302">
        <f>-'Produits &amp; Charges Visiapy'!R42</f>
        <v>0</v>
      </c>
      <c r="R7" s="302">
        <f>-'Produits &amp; Charges Visiapy'!S42</f>
        <v>0</v>
      </c>
      <c r="S7" s="302">
        <f>-'Produits &amp; Charges Visiapy'!T42</f>
        <v>0</v>
      </c>
      <c r="T7" s="88">
        <f>-'Produits &amp; Charges Visiapy'!U42</f>
        <v>-189</v>
      </c>
      <c r="U7" s="302">
        <f>-'Produits &amp; Charges Visiapy'!V42</f>
        <v>-189</v>
      </c>
      <c r="V7" s="302">
        <f>-'Produits &amp; Charges Visiapy'!W42</f>
        <v>-189</v>
      </c>
      <c r="W7" s="302">
        <f>-'Produits &amp; Charges Visiapy'!X42</f>
        <v>-189</v>
      </c>
      <c r="X7" s="302">
        <f>-'Produits &amp; Charges Visiapy'!Y42</f>
        <v>-189</v>
      </c>
      <c r="Y7" s="302">
        <f>-'Produits &amp; Charges Visiapy'!Z42</f>
        <v>-189</v>
      </c>
      <c r="Z7" s="302">
        <f>-'Produits &amp; Charges Visiapy'!AA42</f>
        <v>-189</v>
      </c>
      <c r="AA7" s="302">
        <f>-'Produits &amp; Charges Visiapy'!AB42</f>
        <v>-189</v>
      </c>
      <c r="AB7" s="302">
        <f>-'Produits &amp; Charges Visiapy'!AC42</f>
        <v>-189</v>
      </c>
      <c r="AC7" s="302">
        <f>-'Produits &amp; Charges Visiapy'!AD42</f>
        <v>-189</v>
      </c>
      <c r="AD7" s="302">
        <f>-'Produits &amp; Charges Visiapy'!AE42</f>
        <v>-189</v>
      </c>
      <c r="AE7" s="302">
        <f>-'Produits &amp; Charges Visiapy'!AF42</f>
        <v>-189</v>
      </c>
      <c r="AF7" s="88">
        <f>-'Produits &amp; Charges Visiapy'!AG42</f>
        <v>-3675</v>
      </c>
      <c r="AG7" s="302">
        <f>-'Produits &amp; Charges Visiapy'!AH42</f>
        <v>-3675</v>
      </c>
      <c r="AH7" s="302">
        <f>-'Produits &amp; Charges Visiapy'!AI42</f>
        <v>-3675</v>
      </c>
      <c r="AI7" s="302">
        <f>-'Produits &amp; Charges Visiapy'!AJ42</f>
        <v>-3675</v>
      </c>
      <c r="AJ7" s="302">
        <f>-'Produits &amp; Charges Visiapy'!AK42</f>
        <v>-3675</v>
      </c>
      <c r="AK7" s="302">
        <f>-'Produits &amp; Charges Visiapy'!AL42</f>
        <v>-3675</v>
      </c>
      <c r="AL7" s="302">
        <f>-'Produits &amp; Charges Visiapy'!AM42</f>
        <v>-3675</v>
      </c>
      <c r="AM7" s="302">
        <f>-'Produits &amp; Charges Visiapy'!AN42</f>
        <v>-3675</v>
      </c>
      <c r="AN7" s="302">
        <f>-'Produits &amp; Charges Visiapy'!AO42</f>
        <v>-3675</v>
      </c>
      <c r="AO7" s="302">
        <f>-'Produits &amp; Charges Visiapy'!AP42</f>
        <v>-3675</v>
      </c>
      <c r="AP7" s="302">
        <f>-'Produits &amp; Charges Visiapy'!AQ42</f>
        <v>-3675</v>
      </c>
      <c r="AQ7" s="312">
        <f>-'Produits &amp; Charges Visiapy'!AR42</f>
        <v>-3675</v>
      </c>
      <c r="AR7" s="410">
        <f>-'Produits &amp; Charges Visiapy'!AS42</f>
        <v>-7875</v>
      </c>
      <c r="AS7" s="312">
        <f>-'Produits &amp; Charges Visiapy'!AT42</f>
        <v>-7875</v>
      </c>
      <c r="AT7" s="312">
        <f>-'Produits &amp; Charges Visiapy'!AU42</f>
        <v>-7875</v>
      </c>
      <c r="AU7" s="312">
        <f>-'Produits &amp; Charges Visiapy'!AV42</f>
        <v>-7875</v>
      </c>
      <c r="AV7" s="312">
        <f>-'Produits &amp; Charges Visiapy'!AW42</f>
        <v>-7875</v>
      </c>
      <c r="AW7" s="312">
        <f>-'Produits &amp; Charges Visiapy'!AX42</f>
        <v>-7875</v>
      </c>
      <c r="AX7" s="312">
        <f>-'Produits &amp; Charges Visiapy'!AY42</f>
        <v>-7875</v>
      </c>
      <c r="AY7" s="312">
        <f>-'Produits &amp; Charges Visiapy'!AZ42</f>
        <v>-7875</v>
      </c>
      <c r="AZ7" s="312">
        <f>-'Produits &amp; Charges Visiapy'!BA42</f>
        <v>-7875</v>
      </c>
      <c r="BA7" s="312">
        <f>-'Produits &amp; Charges Visiapy'!BB42</f>
        <v>-7875</v>
      </c>
      <c r="BB7" s="312">
        <f>-'Produits &amp; Charges Visiapy'!BC42</f>
        <v>-7875</v>
      </c>
      <c r="BC7" s="312">
        <f>-'Produits &amp; Charges Visiapy'!BD42</f>
        <v>-7875</v>
      </c>
      <c r="BD7" s="304"/>
      <c r="BE7" s="304"/>
    </row>
    <row r="8" spans="1:59" s="305" customFormat="1" ht="23" customHeight="1">
      <c r="A8" s="301"/>
      <c r="B8" s="478" t="str">
        <f>'Produits &amp; Charges Visiapy'!B45</f>
        <v>Ressources Humaines</v>
      </c>
      <c r="C8" s="302">
        <f t="shared" si="20"/>
        <v>0</v>
      </c>
      <c r="D8" s="302">
        <f t="shared" si="21"/>
        <v>-137199.99999999997</v>
      </c>
      <c r="E8" s="312">
        <f t="shared" si="22"/>
        <v>-335400</v>
      </c>
      <c r="F8" s="312">
        <f t="shared" si="23"/>
        <v>-355400.00000000006</v>
      </c>
      <c r="G8" s="303"/>
      <c r="H8" s="88">
        <f>-'Produits &amp; Charges Visiapy'!I69</f>
        <v>0</v>
      </c>
      <c r="I8" s="302">
        <f>-'Produits &amp; Charges Visiapy'!J69</f>
        <v>0</v>
      </c>
      <c r="J8" s="302">
        <f>-'Produits &amp; Charges Visiapy'!K69</f>
        <v>0</v>
      </c>
      <c r="K8" s="302">
        <f>-'Produits &amp; Charges Visiapy'!L69</f>
        <v>0</v>
      </c>
      <c r="L8" s="302">
        <f>-'Produits &amp; Charges Visiapy'!M69</f>
        <v>0</v>
      </c>
      <c r="M8" s="302">
        <f>-'Produits &amp; Charges Visiapy'!N69</f>
        <v>0</v>
      </c>
      <c r="N8" s="302">
        <f>-'Produits &amp; Charges Visiapy'!O69</f>
        <v>0</v>
      </c>
      <c r="O8" s="302">
        <f>-'Produits &amp; Charges Visiapy'!P69</f>
        <v>0</v>
      </c>
      <c r="P8" s="302">
        <f>-'Produits &amp; Charges Visiapy'!Q69</f>
        <v>0</v>
      </c>
      <c r="Q8" s="302">
        <f>-'Produits &amp; Charges Visiapy'!R69</f>
        <v>0</v>
      </c>
      <c r="R8" s="302">
        <f>-'Produits &amp; Charges Visiapy'!S69</f>
        <v>0</v>
      </c>
      <c r="S8" s="302">
        <f>-'Produits &amp; Charges Visiapy'!T69</f>
        <v>0</v>
      </c>
      <c r="T8" s="88">
        <f>-'Produits &amp; Charges Visiapy'!U69</f>
        <v>-11433.333333333332</v>
      </c>
      <c r="U8" s="302">
        <f>-'Produits &amp; Charges Visiapy'!V69</f>
        <v>-11433.333333333332</v>
      </c>
      <c r="V8" s="302">
        <f>-'Produits &amp; Charges Visiapy'!W69</f>
        <v>-11433.333333333332</v>
      </c>
      <c r="W8" s="302">
        <f>-'Produits &amp; Charges Visiapy'!X69</f>
        <v>-11433.333333333332</v>
      </c>
      <c r="X8" s="302">
        <f>-'Produits &amp; Charges Visiapy'!Y69</f>
        <v>-11433.333333333332</v>
      </c>
      <c r="Y8" s="302">
        <f>-'Produits &amp; Charges Visiapy'!Z69</f>
        <v>-11433.333333333332</v>
      </c>
      <c r="Z8" s="302">
        <f>-'Produits &amp; Charges Visiapy'!AA69</f>
        <v>-11433.333333333332</v>
      </c>
      <c r="AA8" s="302">
        <f>-'Produits &amp; Charges Visiapy'!AB69</f>
        <v>-11433.333333333332</v>
      </c>
      <c r="AB8" s="302">
        <f>-'Produits &amp; Charges Visiapy'!AC69</f>
        <v>-11433.333333333332</v>
      </c>
      <c r="AC8" s="302">
        <f>-'Produits &amp; Charges Visiapy'!AD69</f>
        <v>-11433.333333333332</v>
      </c>
      <c r="AD8" s="302">
        <f>-'Produits &amp; Charges Visiapy'!AE69</f>
        <v>-11433.333333333332</v>
      </c>
      <c r="AE8" s="302">
        <f>-'Produits &amp; Charges Visiapy'!AF69</f>
        <v>-11433.333333333332</v>
      </c>
      <c r="AF8" s="88">
        <f>-'Produits &amp; Charges Visiapy'!AG69</f>
        <v>-27950</v>
      </c>
      <c r="AG8" s="302">
        <f>-'Produits &amp; Charges Visiapy'!AH69</f>
        <v>-27950</v>
      </c>
      <c r="AH8" s="302">
        <f>-'Produits &amp; Charges Visiapy'!AI69</f>
        <v>-27950</v>
      </c>
      <c r="AI8" s="302">
        <f>-'Produits &amp; Charges Visiapy'!AJ69</f>
        <v>-27950</v>
      </c>
      <c r="AJ8" s="302">
        <f>-'Produits &amp; Charges Visiapy'!AK69</f>
        <v>-27950</v>
      </c>
      <c r="AK8" s="302">
        <f>-'Produits &amp; Charges Visiapy'!AL69</f>
        <v>-27950</v>
      </c>
      <c r="AL8" s="302">
        <f>-'Produits &amp; Charges Visiapy'!AM69</f>
        <v>-27950</v>
      </c>
      <c r="AM8" s="302">
        <f>-'Produits &amp; Charges Visiapy'!AN69</f>
        <v>-27950</v>
      </c>
      <c r="AN8" s="302">
        <f>-'Produits &amp; Charges Visiapy'!AO69</f>
        <v>-27950</v>
      </c>
      <c r="AO8" s="302">
        <f>-'Produits &amp; Charges Visiapy'!AP69</f>
        <v>-27950</v>
      </c>
      <c r="AP8" s="302">
        <f>-'Produits &amp; Charges Visiapy'!AQ69</f>
        <v>-27950</v>
      </c>
      <c r="AQ8" s="312">
        <f>-'Produits &amp; Charges Visiapy'!AR69</f>
        <v>-27950</v>
      </c>
      <c r="AR8" s="410">
        <f>-'Produits &amp; Charges Visiapy'!AS69</f>
        <v>-29616.666666666668</v>
      </c>
      <c r="AS8" s="312">
        <f>-'Produits &amp; Charges Visiapy'!AT69</f>
        <v>-29616.666666666668</v>
      </c>
      <c r="AT8" s="312">
        <f>-'Produits &amp; Charges Visiapy'!AU69</f>
        <v>-29616.666666666668</v>
      </c>
      <c r="AU8" s="312">
        <f>-'Produits &amp; Charges Visiapy'!AV69</f>
        <v>-29616.666666666668</v>
      </c>
      <c r="AV8" s="312">
        <f>-'Produits &amp; Charges Visiapy'!AW69</f>
        <v>-29616.666666666668</v>
      </c>
      <c r="AW8" s="312">
        <f>-'Produits &amp; Charges Visiapy'!AX69</f>
        <v>-29616.666666666668</v>
      </c>
      <c r="AX8" s="312">
        <f>-'Produits &amp; Charges Visiapy'!AY69</f>
        <v>-29616.666666666668</v>
      </c>
      <c r="AY8" s="312">
        <f>-'Produits &amp; Charges Visiapy'!AZ69</f>
        <v>-29616.666666666668</v>
      </c>
      <c r="AZ8" s="312">
        <f>-'Produits &amp; Charges Visiapy'!BA69</f>
        <v>-29616.666666666668</v>
      </c>
      <c r="BA8" s="312">
        <f>-'Produits &amp; Charges Visiapy'!BB69</f>
        <v>-29616.666666666668</v>
      </c>
      <c r="BB8" s="312">
        <f>-'Produits &amp; Charges Visiapy'!BC69</f>
        <v>-29616.666666666668</v>
      </c>
      <c r="BC8" s="312">
        <f>-'Produits &amp; Charges Visiapy'!BD69</f>
        <v>-29616.666666666668</v>
      </c>
      <c r="BD8" s="304"/>
      <c r="BE8" s="304"/>
    </row>
    <row r="9" spans="1:59" s="305" customFormat="1" ht="23" customHeight="1">
      <c r="A9" s="301"/>
      <c r="B9" s="478" t="s">
        <v>39</v>
      </c>
      <c r="C9" s="302">
        <f>H9+I9+J9+K9+L9+M9+N9+O9+P9+Q9+R9+S9</f>
        <v>0</v>
      </c>
      <c r="D9" s="302">
        <f>T9+U9+V9+W9+X9+Y9+Z9+AA9+AB9+AC9+AD9+AE9</f>
        <v>-48960.000000000007</v>
      </c>
      <c r="E9" s="312">
        <f>AF9+AG9+AH9+AI9+AJ9+AK9+AL9+AM9+AN9+AO9+AP9+AQ9</f>
        <v>-149560</v>
      </c>
      <c r="F9" s="312">
        <f t="shared" si="23"/>
        <v>-154360</v>
      </c>
      <c r="G9" s="303"/>
      <c r="H9" s="88">
        <f>-'Produits &amp; Charges Visiapy'!I98</f>
        <v>0</v>
      </c>
      <c r="I9" s="302">
        <f>-'Produits &amp; Charges Visiapy'!J98</f>
        <v>0</v>
      </c>
      <c r="J9" s="302">
        <f>-'Produits &amp; Charges Visiapy'!K98</f>
        <v>0</v>
      </c>
      <c r="K9" s="302">
        <f>-'Produits &amp; Charges Visiapy'!L98</f>
        <v>0</v>
      </c>
      <c r="L9" s="302">
        <f>-'Produits &amp; Charges Visiapy'!M98</f>
        <v>0</v>
      </c>
      <c r="M9" s="302">
        <f>-'Produits &amp; Charges Visiapy'!N98</f>
        <v>0</v>
      </c>
      <c r="N9" s="302">
        <f>-'Produits &amp; Charges Visiapy'!O98</f>
        <v>0</v>
      </c>
      <c r="O9" s="302">
        <f>-'Produits &amp; Charges Visiapy'!P98</f>
        <v>0</v>
      </c>
      <c r="P9" s="302">
        <f>-'Produits &amp; Charges Visiapy'!Q98</f>
        <v>0</v>
      </c>
      <c r="Q9" s="302">
        <f>-'Produits &amp; Charges Visiapy'!R98</f>
        <v>0</v>
      </c>
      <c r="R9" s="302">
        <f>-'Produits &amp; Charges Visiapy'!S98</f>
        <v>0</v>
      </c>
      <c r="S9" s="302">
        <f>-'Produits &amp; Charges Visiapy'!T98</f>
        <v>0</v>
      </c>
      <c r="T9" s="88">
        <f>-'Produits &amp; Charges Visiapy'!U98</f>
        <v>-4080.0000000000005</v>
      </c>
      <c r="U9" s="302">
        <f>-'Produits &amp; Charges Visiapy'!V98</f>
        <v>-4080.0000000000005</v>
      </c>
      <c r="V9" s="302">
        <f>-'Produits &amp; Charges Visiapy'!W98</f>
        <v>-4080.0000000000005</v>
      </c>
      <c r="W9" s="302">
        <f>-'Produits &amp; Charges Visiapy'!X98</f>
        <v>-4080.0000000000005</v>
      </c>
      <c r="X9" s="302">
        <f>-'Produits &amp; Charges Visiapy'!Y98</f>
        <v>-4080.0000000000005</v>
      </c>
      <c r="Y9" s="302">
        <f>-'Produits &amp; Charges Visiapy'!Z98</f>
        <v>-4080.0000000000005</v>
      </c>
      <c r="Z9" s="302">
        <f>-'Produits &amp; Charges Visiapy'!AA98</f>
        <v>-4080.0000000000005</v>
      </c>
      <c r="AA9" s="302">
        <f>-'Produits &amp; Charges Visiapy'!AB98</f>
        <v>-4080.0000000000005</v>
      </c>
      <c r="AB9" s="302">
        <f>-'Produits &amp; Charges Visiapy'!AC98</f>
        <v>-4080.0000000000005</v>
      </c>
      <c r="AC9" s="302">
        <f>-'Produits &amp; Charges Visiapy'!AD98</f>
        <v>-4080.0000000000005</v>
      </c>
      <c r="AD9" s="302">
        <f>-'Produits &amp; Charges Visiapy'!AE98</f>
        <v>-4080.0000000000005</v>
      </c>
      <c r="AE9" s="302">
        <f>-'Produits &amp; Charges Visiapy'!AF98</f>
        <v>-4080.0000000000005</v>
      </c>
      <c r="AF9" s="88">
        <f>-'Produits &amp; Charges Visiapy'!AG98</f>
        <v>-12463.333333333334</v>
      </c>
      <c r="AG9" s="302">
        <f>-'Produits &amp; Charges Visiapy'!AH98</f>
        <v>-12463.333333333334</v>
      </c>
      <c r="AH9" s="302">
        <f>-'Produits &amp; Charges Visiapy'!AI98</f>
        <v>-12463.333333333334</v>
      </c>
      <c r="AI9" s="302">
        <f>-'Produits &amp; Charges Visiapy'!AJ98</f>
        <v>-12463.333333333334</v>
      </c>
      <c r="AJ9" s="302">
        <f>-'Produits &amp; Charges Visiapy'!AK98</f>
        <v>-12463.333333333334</v>
      </c>
      <c r="AK9" s="302">
        <f>-'Produits &amp; Charges Visiapy'!AL98</f>
        <v>-12463.333333333334</v>
      </c>
      <c r="AL9" s="302">
        <f>-'Produits &amp; Charges Visiapy'!AM98</f>
        <v>-12463.333333333334</v>
      </c>
      <c r="AM9" s="302">
        <f>-'Produits &amp; Charges Visiapy'!AN98</f>
        <v>-12463.333333333334</v>
      </c>
      <c r="AN9" s="302">
        <f>-'Produits &amp; Charges Visiapy'!AO98</f>
        <v>-12463.333333333334</v>
      </c>
      <c r="AO9" s="302">
        <f>-'Produits &amp; Charges Visiapy'!AP98</f>
        <v>-12463.333333333334</v>
      </c>
      <c r="AP9" s="302">
        <f>-'Produits &amp; Charges Visiapy'!AQ98</f>
        <v>-12463.333333333334</v>
      </c>
      <c r="AQ9" s="312">
        <f>-'Produits &amp; Charges Visiapy'!AR98</f>
        <v>-12463.333333333334</v>
      </c>
      <c r="AR9" s="410">
        <f>-'Produits &amp; Charges Visiapy'!AS98</f>
        <v>-12863.333333333334</v>
      </c>
      <c r="AS9" s="312">
        <f>-'Produits &amp; Charges Visiapy'!AT98</f>
        <v>-12863.333333333334</v>
      </c>
      <c r="AT9" s="312">
        <f>-'Produits &amp; Charges Visiapy'!AU98</f>
        <v>-12863.333333333334</v>
      </c>
      <c r="AU9" s="312">
        <f>-'Produits &amp; Charges Visiapy'!AV98</f>
        <v>-12863.333333333334</v>
      </c>
      <c r="AV9" s="312">
        <f>-'Produits &amp; Charges Visiapy'!AW98</f>
        <v>-12863.333333333334</v>
      </c>
      <c r="AW9" s="312">
        <f>-'Produits &amp; Charges Visiapy'!AX98</f>
        <v>-12863.333333333334</v>
      </c>
      <c r="AX9" s="312">
        <f>-'Produits &amp; Charges Visiapy'!AY98</f>
        <v>-12863.333333333334</v>
      </c>
      <c r="AY9" s="312">
        <f>-'Produits &amp; Charges Visiapy'!AZ98</f>
        <v>-12863.333333333334</v>
      </c>
      <c r="AZ9" s="312">
        <f>-'Produits &amp; Charges Visiapy'!BA98</f>
        <v>-12863.333333333334</v>
      </c>
      <c r="BA9" s="312">
        <f>-'Produits &amp; Charges Visiapy'!BB98</f>
        <v>-12863.333333333334</v>
      </c>
      <c r="BB9" s="312">
        <f>-'Produits &amp; Charges Visiapy'!BC98</f>
        <v>-12863.333333333334</v>
      </c>
      <c r="BC9" s="312">
        <f>-'Produits &amp; Charges Visiapy'!BD98</f>
        <v>-12863.333333333334</v>
      </c>
      <c r="BD9" s="304"/>
      <c r="BE9" s="304"/>
    </row>
    <row r="10" spans="1:59" s="305" customFormat="1" ht="23" customHeight="1">
      <c r="A10" s="301"/>
      <c r="B10" s="478" t="s">
        <v>40</v>
      </c>
      <c r="C10" s="302">
        <f>H10+I10+J10+K10+L10+M10+N10+O10+P10+Q10+R10+S10</f>
        <v>0</v>
      </c>
      <c r="D10" s="302">
        <f>T10+U10+V10+W10+X10+Y10+Z10+AA10+AB10+AC10+AD10+AE10</f>
        <v>-1000.0000000000001</v>
      </c>
      <c r="E10" s="312">
        <f>AF10+AG10+AH10+AI10+AJ10+AK10+AL10+AM10+AN10+AO10+AP10+AQ10</f>
        <v>-3000</v>
      </c>
      <c r="F10" s="312">
        <f t="shared" si="23"/>
        <v>-6000</v>
      </c>
      <c r="G10" s="303"/>
      <c r="H10" s="88">
        <f>-'Produits &amp; Charges Visiapy'!I106</f>
        <v>0</v>
      </c>
      <c r="I10" s="302">
        <f>-'Produits &amp; Charges Visiapy'!J106</f>
        <v>0</v>
      </c>
      <c r="J10" s="302">
        <f>-'Produits &amp; Charges Visiapy'!K106</f>
        <v>0</v>
      </c>
      <c r="K10" s="302">
        <f>-'Produits &amp; Charges Visiapy'!L106</f>
        <v>0</v>
      </c>
      <c r="L10" s="302">
        <f>-'Produits &amp; Charges Visiapy'!M106</f>
        <v>0</v>
      </c>
      <c r="M10" s="302">
        <f>-'Produits &amp; Charges Visiapy'!N106</f>
        <v>0</v>
      </c>
      <c r="N10" s="302">
        <f>-'Produits &amp; Charges Visiapy'!O106</f>
        <v>0</v>
      </c>
      <c r="O10" s="302">
        <f>-'Produits &amp; Charges Visiapy'!P106</f>
        <v>0</v>
      </c>
      <c r="P10" s="302">
        <f>-'Produits &amp; Charges Visiapy'!Q106</f>
        <v>0</v>
      </c>
      <c r="Q10" s="302">
        <f>-'Produits &amp; Charges Visiapy'!R106</f>
        <v>0</v>
      </c>
      <c r="R10" s="302">
        <f>-'Produits &amp; Charges Visiapy'!S106</f>
        <v>0</v>
      </c>
      <c r="S10" s="302">
        <f>-'Produits &amp; Charges Visiapy'!T106</f>
        <v>0</v>
      </c>
      <c r="T10" s="88">
        <f>-'Produits &amp; Charges Visiapy'!U106</f>
        <v>-83.333333333333329</v>
      </c>
      <c r="U10" s="302">
        <f>-'Produits &amp; Charges Visiapy'!V106</f>
        <v>-83.333333333333329</v>
      </c>
      <c r="V10" s="302">
        <f>-'Produits &amp; Charges Visiapy'!W106</f>
        <v>-83.333333333333329</v>
      </c>
      <c r="W10" s="302">
        <f>-'Produits &amp; Charges Visiapy'!X106</f>
        <v>-83.333333333333329</v>
      </c>
      <c r="X10" s="302">
        <f>-'Produits &amp; Charges Visiapy'!Y106</f>
        <v>-83.333333333333329</v>
      </c>
      <c r="Y10" s="302">
        <f>-'Produits &amp; Charges Visiapy'!Z106</f>
        <v>-83.333333333333329</v>
      </c>
      <c r="Z10" s="302">
        <f>-'Produits &amp; Charges Visiapy'!AA106</f>
        <v>-83.333333333333329</v>
      </c>
      <c r="AA10" s="302">
        <f>-'Produits &amp; Charges Visiapy'!AB106</f>
        <v>-83.333333333333329</v>
      </c>
      <c r="AB10" s="302">
        <f>-'Produits &amp; Charges Visiapy'!AC106</f>
        <v>-83.333333333333329</v>
      </c>
      <c r="AC10" s="302">
        <f>-'Produits &amp; Charges Visiapy'!AD106</f>
        <v>-83.333333333333329</v>
      </c>
      <c r="AD10" s="302">
        <f>-'Produits &amp; Charges Visiapy'!AE106</f>
        <v>-83.333333333333329</v>
      </c>
      <c r="AE10" s="302">
        <f>-'Produits &amp; Charges Visiapy'!AF106</f>
        <v>-83.333333333333329</v>
      </c>
      <c r="AF10" s="88">
        <f>-'Produits &amp; Charges Visiapy'!AG106</f>
        <v>-250</v>
      </c>
      <c r="AG10" s="302">
        <f>-'Produits &amp; Charges Visiapy'!AH106</f>
        <v>-250</v>
      </c>
      <c r="AH10" s="302">
        <f>-'Produits &amp; Charges Visiapy'!AI106</f>
        <v>-250</v>
      </c>
      <c r="AI10" s="302">
        <f>-'Produits &amp; Charges Visiapy'!AJ106</f>
        <v>-250</v>
      </c>
      <c r="AJ10" s="302">
        <f>-'Produits &amp; Charges Visiapy'!AK106</f>
        <v>-250</v>
      </c>
      <c r="AK10" s="302">
        <f>-'Produits &amp; Charges Visiapy'!AL106</f>
        <v>-250</v>
      </c>
      <c r="AL10" s="302">
        <f>-'Produits &amp; Charges Visiapy'!AM106</f>
        <v>-250</v>
      </c>
      <c r="AM10" s="302">
        <f>-'Produits &amp; Charges Visiapy'!AN106</f>
        <v>-250</v>
      </c>
      <c r="AN10" s="302">
        <f>-'Produits &amp; Charges Visiapy'!AO106</f>
        <v>-250</v>
      </c>
      <c r="AO10" s="302">
        <f>-'Produits &amp; Charges Visiapy'!AP106</f>
        <v>-250</v>
      </c>
      <c r="AP10" s="302">
        <f>-'Produits &amp; Charges Visiapy'!AQ106</f>
        <v>-250</v>
      </c>
      <c r="AQ10" s="312">
        <f>-'Produits &amp; Charges Visiapy'!AR106</f>
        <v>-250</v>
      </c>
      <c r="AR10" s="410">
        <f>-'Produits &amp; Charges Visiapy'!AS106</f>
        <v>-500</v>
      </c>
      <c r="AS10" s="312">
        <f>-'Produits &amp; Charges Visiapy'!AT106</f>
        <v>-500</v>
      </c>
      <c r="AT10" s="312">
        <f>-'Produits &amp; Charges Visiapy'!AU106</f>
        <v>-500</v>
      </c>
      <c r="AU10" s="312">
        <f>-'Produits &amp; Charges Visiapy'!AV106</f>
        <v>-500</v>
      </c>
      <c r="AV10" s="312">
        <f>-'Produits &amp; Charges Visiapy'!AW106</f>
        <v>-500</v>
      </c>
      <c r="AW10" s="312">
        <f>-'Produits &amp; Charges Visiapy'!AX106</f>
        <v>-500</v>
      </c>
      <c r="AX10" s="312">
        <f>-'Produits &amp; Charges Visiapy'!AY106</f>
        <v>-500</v>
      </c>
      <c r="AY10" s="312">
        <f>-'Produits &amp; Charges Visiapy'!AZ106</f>
        <v>-500</v>
      </c>
      <c r="AZ10" s="312">
        <f>-'Produits &amp; Charges Visiapy'!BA106</f>
        <v>-500</v>
      </c>
      <c r="BA10" s="312">
        <f>-'Produits &amp; Charges Visiapy'!BB106</f>
        <v>-500</v>
      </c>
      <c r="BB10" s="312">
        <f>-'Produits &amp; Charges Visiapy'!BC106</f>
        <v>-500</v>
      </c>
      <c r="BC10" s="312">
        <f>-'Produits &amp; Charges Visiapy'!BD106</f>
        <v>-500</v>
      </c>
      <c r="BD10" s="304"/>
      <c r="BE10" s="304"/>
    </row>
    <row r="11" spans="1:59" ht="23" customHeight="1">
      <c r="A11" s="600">
        <v>3</v>
      </c>
      <c r="B11" s="585" t="s">
        <v>8</v>
      </c>
      <c r="C11" s="71">
        <f>H11+I11+J11+K11+L11+M11+N11+O11+P11+Q11+R11+S11</f>
        <v>0</v>
      </c>
      <c r="D11" s="71">
        <f>T11+U11+V11+W11+X11+Y11+Z11+AA11+AB11+AC11+AD11+AE11</f>
        <v>-71128.000000000015</v>
      </c>
      <c r="E11" s="70">
        <f>AF11+AG11+AH11+AI11+AJ11+AK11+AL11+AM11+AN11+AO11+AP11+AQ11</f>
        <v>-122070.00000000006</v>
      </c>
      <c r="F11" s="70">
        <f>SUM(AR11:BC11)</f>
        <v>206289.9999999998</v>
      </c>
      <c r="G11" s="73"/>
      <c r="H11" s="71">
        <f>H5+SUM(H7:H10)</f>
        <v>0</v>
      </c>
      <c r="I11" s="71">
        <f t="shared" ref="I11:AQ11" si="24">I5+SUM(I7:I10)</f>
        <v>0</v>
      </c>
      <c r="J11" s="71">
        <f t="shared" si="24"/>
        <v>0</v>
      </c>
      <c r="K11" s="71">
        <f t="shared" si="24"/>
        <v>0</v>
      </c>
      <c r="L11" s="71">
        <f t="shared" si="24"/>
        <v>0</v>
      </c>
      <c r="M11" s="71">
        <f t="shared" si="24"/>
        <v>0</v>
      </c>
      <c r="N11" s="71">
        <f t="shared" si="24"/>
        <v>0</v>
      </c>
      <c r="O11" s="71">
        <f t="shared" si="24"/>
        <v>0</v>
      </c>
      <c r="P11" s="71">
        <f t="shared" si="24"/>
        <v>0</v>
      </c>
      <c r="Q11" s="71">
        <f t="shared" si="24"/>
        <v>0</v>
      </c>
      <c r="R11" s="71">
        <f t="shared" si="24"/>
        <v>0</v>
      </c>
      <c r="S11" s="71">
        <f t="shared" si="24"/>
        <v>0</v>
      </c>
      <c r="T11" s="71">
        <f t="shared" si="24"/>
        <v>-5927.3333333333339</v>
      </c>
      <c r="U11" s="71">
        <f t="shared" si="24"/>
        <v>-5927.3333333333339</v>
      </c>
      <c r="V11" s="71">
        <f t="shared" si="24"/>
        <v>-5927.3333333333339</v>
      </c>
      <c r="W11" s="71">
        <f t="shared" si="24"/>
        <v>-5927.3333333333339</v>
      </c>
      <c r="X11" s="71">
        <f t="shared" si="24"/>
        <v>-5927.3333333333339</v>
      </c>
      <c r="Y11" s="71">
        <f t="shared" si="24"/>
        <v>-5927.3333333333339</v>
      </c>
      <c r="Z11" s="71">
        <f t="shared" si="24"/>
        <v>-5927.3333333333339</v>
      </c>
      <c r="AA11" s="71">
        <f t="shared" si="24"/>
        <v>-5927.3333333333339</v>
      </c>
      <c r="AB11" s="71">
        <f t="shared" si="24"/>
        <v>-5927.3333333333339</v>
      </c>
      <c r="AC11" s="71">
        <f t="shared" si="24"/>
        <v>-5927.3333333333339</v>
      </c>
      <c r="AD11" s="71">
        <f t="shared" si="24"/>
        <v>-5927.3333333333339</v>
      </c>
      <c r="AE11" s="71">
        <f t="shared" si="24"/>
        <v>-5927.3333333333339</v>
      </c>
      <c r="AF11" s="71">
        <f t="shared" si="24"/>
        <v>-10172.500000000007</v>
      </c>
      <c r="AG11" s="71">
        <f t="shared" si="24"/>
        <v>-10172.500000000007</v>
      </c>
      <c r="AH11" s="71">
        <f t="shared" si="24"/>
        <v>-10172.500000000007</v>
      </c>
      <c r="AI11" s="71">
        <f t="shared" si="24"/>
        <v>-10172.500000000007</v>
      </c>
      <c r="AJ11" s="71">
        <f t="shared" si="24"/>
        <v>-10172.500000000007</v>
      </c>
      <c r="AK11" s="71">
        <f t="shared" si="24"/>
        <v>-10172.500000000007</v>
      </c>
      <c r="AL11" s="71">
        <f t="shared" si="24"/>
        <v>-10172.500000000007</v>
      </c>
      <c r="AM11" s="71">
        <f t="shared" si="24"/>
        <v>-10172.500000000007</v>
      </c>
      <c r="AN11" s="71">
        <f t="shared" si="24"/>
        <v>-10172.500000000007</v>
      </c>
      <c r="AO11" s="71">
        <f t="shared" si="24"/>
        <v>-10172.500000000007</v>
      </c>
      <c r="AP11" s="71">
        <f t="shared" si="24"/>
        <v>-10172.500000000007</v>
      </c>
      <c r="AQ11" s="70">
        <f t="shared" si="24"/>
        <v>-10172.500000000007</v>
      </c>
      <c r="AR11" s="70">
        <f t="shared" ref="AR11" si="25">AR5+SUM(AR7:AR10)</f>
        <v>17190.833333333321</v>
      </c>
      <c r="AS11" s="70">
        <f t="shared" ref="AS11" si="26">AS5+SUM(AS7:AS10)</f>
        <v>17190.833333333321</v>
      </c>
      <c r="AT11" s="70">
        <f t="shared" ref="AT11" si="27">AT5+SUM(AT7:AT10)</f>
        <v>17190.833333333321</v>
      </c>
      <c r="AU11" s="70">
        <f t="shared" ref="AU11" si="28">AU5+SUM(AU7:AU10)</f>
        <v>17190.833333333321</v>
      </c>
      <c r="AV11" s="70">
        <f t="shared" ref="AV11" si="29">AV5+SUM(AV7:AV10)</f>
        <v>17190.833333333321</v>
      </c>
      <c r="AW11" s="70">
        <f t="shared" ref="AW11" si="30">AW5+SUM(AW7:AW10)</f>
        <v>17190.833333333321</v>
      </c>
      <c r="AX11" s="70">
        <f t="shared" ref="AX11" si="31">AX5+SUM(AX7:AX10)</f>
        <v>17190.833333333321</v>
      </c>
      <c r="AY11" s="70">
        <f t="shared" ref="AY11" si="32">AY5+SUM(AY7:AY10)</f>
        <v>17190.833333333321</v>
      </c>
      <c r="AZ11" s="70">
        <f t="shared" ref="AZ11" si="33">AZ5+SUM(AZ7:AZ10)</f>
        <v>17190.833333333321</v>
      </c>
      <c r="BA11" s="70">
        <f t="shared" ref="BA11" si="34">BA5+SUM(BA7:BA10)</f>
        <v>17190.833333333321</v>
      </c>
      <c r="BB11" s="70">
        <f t="shared" ref="BB11" si="35">BB5+SUM(BB7:BB10)</f>
        <v>17190.833333333321</v>
      </c>
      <c r="BC11" s="70">
        <f t="shared" ref="BC11" si="36">BC5+SUM(BC7:BC10)</f>
        <v>17190.833333333321</v>
      </c>
      <c r="BD11" s="74"/>
      <c r="BE11" s="74"/>
      <c r="BF11" s="3"/>
      <c r="BG11" s="3"/>
    </row>
    <row r="12" spans="1:59" s="20" customFormat="1" ht="23" customHeight="1">
      <c r="A12" s="601"/>
      <c r="B12" s="586" t="s">
        <v>51</v>
      </c>
      <c r="C12" s="77" t="str">
        <f>IFERROR(C11/C$3,"-")</f>
        <v>-</v>
      </c>
      <c r="D12" s="77">
        <f t="shared" ref="D12:F12" si="37">IFERROR(D11/D$3,"-")</f>
        <v>-0.60125105663567235</v>
      </c>
      <c r="E12" s="76">
        <f t="shared" si="37"/>
        <v>-0.29773896924315252</v>
      </c>
      <c r="F12" s="76">
        <f t="shared" si="37"/>
        <v>0.25263609087012401</v>
      </c>
      <c r="G12" s="79"/>
      <c r="H12" s="77" t="str">
        <f t="shared" ref="H12:AQ12" si="38">IFERROR(H11/H$3,"-")</f>
        <v>-</v>
      </c>
      <c r="I12" s="77" t="str">
        <f t="shared" si="38"/>
        <v>-</v>
      </c>
      <c r="J12" s="77" t="str">
        <f t="shared" si="38"/>
        <v>-</v>
      </c>
      <c r="K12" s="77" t="str">
        <f t="shared" si="38"/>
        <v>-</v>
      </c>
      <c r="L12" s="77" t="str">
        <f t="shared" si="38"/>
        <v>-</v>
      </c>
      <c r="M12" s="77" t="str">
        <f t="shared" si="38"/>
        <v>-</v>
      </c>
      <c r="N12" s="77" t="str">
        <f t="shared" si="38"/>
        <v>-</v>
      </c>
      <c r="O12" s="77" t="str">
        <f t="shared" si="38"/>
        <v>-</v>
      </c>
      <c r="P12" s="77" t="str">
        <f t="shared" si="38"/>
        <v>-</v>
      </c>
      <c r="Q12" s="77" t="str">
        <f t="shared" si="38"/>
        <v>-</v>
      </c>
      <c r="R12" s="77" t="str">
        <f t="shared" si="38"/>
        <v>-</v>
      </c>
      <c r="S12" s="77" t="str">
        <f t="shared" si="38"/>
        <v>-</v>
      </c>
      <c r="T12" s="77">
        <f t="shared" si="38"/>
        <v>-0.60125105663567213</v>
      </c>
      <c r="U12" s="77">
        <f t="shared" si="38"/>
        <v>-0.60125105663567213</v>
      </c>
      <c r="V12" s="77">
        <f t="shared" si="38"/>
        <v>-0.60125105663567213</v>
      </c>
      <c r="W12" s="77">
        <f t="shared" si="38"/>
        <v>-0.60125105663567213</v>
      </c>
      <c r="X12" s="77">
        <f t="shared" si="38"/>
        <v>-0.60125105663567213</v>
      </c>
      <c r="Y12" s="77">
        <f t="shared" si="38"/>
        <v>-0.60125105663567213</v>
      </c>
      <c r="Z12" s="77">
        <f t="shared" si="38"/>
        <v>-0.60125105663567213</v>
      </c>
      <c r="AA12" s="77">
        <f t="shared" si="38"/>
        <v>-0.60125105663567213</v>
      </c>
      <c r="AB12" s="77">
        <f t="shared" si="38"/>
        <v>-0.60125105663567213</v>
      </c>
      <c r="AC12" s="77">
        <f t="shared" si="38"/>
        <v>-0.60125105663567213</v>
      </c>
      <c r="AD12" s="77">
        <f t="shared" si="38"/>
        <v>-0.60125105663567213</v>
      </c>
      <c r="AE12" s="77">
        <f t="shared" si="38"/>
        <v>-0.60125105663567213</v>
      </c>
      <c r="AF12" s="77">
        <f t="shared" si="38"/>
        <v>-0.29773896924315252</v>
      </c>
      <c r="AG12" s="77">
        <f t="shared" si="38"/>
        <v>-0.29773896924315252</v>
      </c>
      <c r="AH12" s="77">
        <f t="shared" si="38"/>
        <v>-0.29773896924315252</v>
      </c>
      <c r="AI12" s="77">
        <f t="shared" si="38"/>
        <v>-0.29773896924315252</v>
      </c>
      <c r="AJ12" s="77">
        <f t="shared" si="38"/>
        <v>-0.29773896924315252</v>
      </c>
      <c r="AK12" s="77">
        <f t="shared" si="38"/>
        <v>-0.29773896924315252</v>
      </c>
      <c r="AL12" s="77">
        <f t="shared" si="38"/>
        <v>-0.29773896924315252</v>
      </c>
      <c r="AM12" s="77">
        <f t="shared" si="38"/>
        <v>-0.29773896924315252</v>
      </c>
      <c r="AN12" s="77">
        <f t="shared" si="38"/>
        <v>-0.29773896924315252</v>
      </c>
      <c r="AO12" s="77">
        <f t="shared" si="38"/>
        <v>-0.29773896924315252</v>
      </c>
      <c r="AP12" s="77">
        <f t="shared" si="38"/>
        <v>-0.29773896924315252</v>
      </c>
      <c r="AQ12" s="76">
        <f t="shared" si="38"/>
        <v>-0.29773896924315252</v>
      </c>
      <c r="AR12" s="76">
        <f t="shared" ref="AR12:BC12" si="39">IFERROR(AR11/AR$3,"-")</f>
        <v>0.25263609087012412</v>
      </c>
      <c r="AS12" s="76">
        <f t="shared" si="39"/>
        <v>0.25263609087012412</v>
      </c>
      <c r="AT12" s="76">
        <f t="shared" si="39"/>
        <v>0.25263609087012412</v>
      </c>
      <c r="AU12" s="76">
        <f t="shared" si="39"/>
        <v>0.25263609087012412</v>
      </c>
      <c r="AV12" s="76">
        <f t="shared" si="39"/>
        <v>0.25263609087012412</v>
      </c>
      <c r="AW12" s="76">
        <f t="shared" si="39"/>
        <v>0.25263609087012412</v>
      </c>
      <c r="AX12" s="76">
        <f t="shared" si="39"/>
        <v>0.25263609087012412</v>
      </c>
      <c r="AY12" s="76">
        <f t="shared" si="39"/>
        <v>0.25263609087012412</v>
      </c>
      <c r="AZ12" s="76">
        <f t="shared" si="39"/>
        <v>0.25263609087012412</v>
      </c>
      <c r="BA12" s="76">
        <f t="shared" si="39"/>
        <v>0.25263609087012412</v>
      </c>
      <c r="BB12" s="76">
        <f t="shared" si="39"/>
        <v>0.25263609087012412</v>
      </c>
      <c r="BC12" s="76">
        <f t="shared" si="39"/>
        <v>0.25263609087012412</v>
      </c>
      <c r="BD12" s="80"/>
      <c r="BE12" s="80"/>
    </row>
    <row r="13" spans="1:59" s="24" customFormat="1" ht="23" customHeight="1">
      <c r="A13" s="23"/>
      <c r="B13" s="478" t="s">
        <v>104</v>
      </c>
      <c r="C13" s="302">
        <f>H13+I13+J13+K13+L13+M13+N13+O13+P13+Q13+R13+S13</f>
        <v>0</v>
      </c>
      <c r="D13" s="302">
        <f>T13+U13+V13+W13+X13+Y13+Z13+AA13+AB13+AC13+AD13+AE13</f>
        <v>-7400.0000000000009</v>
      </c>
      <c r="E13" s="312">
        <f>AF13+AG13+AH13+AI13+AJ13+AK13+AL13+AM13+AN13+AO13+AP13+AQ13</f>
        <v>-9399.9999999999982</v>
      </c>
      <c r="F13" s="312">
        <f>SUM(AR13:BC13)</f>
        <v>-11399.999999999998</v>
      </c>
      <c r="G13" s="306"/>
      <c r="H13" s="84">
        <f>-'Produits &amp; Charges Visiapy'!I159</f>
        <v>0</v>
      </c>
      <c r="I13" s="174">
        <f>-'Produits &amp; Charges Visiapy'!J159</f>
        <v>0</v>
      </c>
      <c r="J13" s="174">
        <f>-'Produits &amp; Charges Visiapy'!K159</f>
        <v>0</v>
      </c>
      <c r="K13" s="174">
        <f>-'Produits &amp; Charges Visiapy'!L159</f>
        <v>0</v>
      </c>
      <c r="L13" s="174">
        <f>-'Produits &amp; Charges Visiapy'!M159</f>
        <v>0</v>
      </c>
      <c r="M13" s="174">
        <f>-'Produits &amp; Charges Visiapy'!N159</f>
        <v>0</v>
      </c>
      <c r="N13" s="174">
        <f>-'Produits &amp; Charges Visiapy'!O159</f>
        <v>0</v>
      </c>
      <c r="O13" s="174">
        <f>-'Produits &amp; Charges Visiapy'!P159</f>
        <v>0</v>
      </c>
      <c r="P13" s="174">
        <f>-'Produits &amp; Charges Visiapy'!Q159</f>
        <v>0</v>
      </c>
      <c r="Q13" s="174">
        <f>-'Produits &amp; Charges Visiapy'!R159</f>
        <v>0</v>
      </c>
      <c r="R13" s="174">
        <f>-'Produits &amp; Charges Visiapy'!S159</f>
        <v>0</v>
      </c>
      <c r="S13" s="174">
        <f>-'Produits &amp; Charges Visiapy'!T159</f>
        <v>0</v>
      </c>
      <c r="T13" s="84">
        <f>-'Produits &amp; Charges Visiapy'!U159</f>
        <v>-616.66666666666663</v>
      </c>
      <c r="U13" s="174">
        <f>-'Produits &amp; Charges Visiapy'!V159</f>
        <v>-616.66666666666663</v>
      </c>
      <c r="V13" s="174">
        <f>-'Produits &amp; Charges Visiapy'!W159</f>
        <v>-616.66666666666663</v>
      </c>
      <c r="W13" s="174">
        <f>-'Produits &amp; Charges Visiapy'!X159</f>
        <v>-616.66666666666663</v>
      </c>
      <c r="X13" s="174">
        <f>-'Produits &amp; Charges Visiapy'!Y159</f>
        <v>-616.66666666666663</v>
      </c>
      <c r="Y13" s="174">
        <f>-'Produits &amp; Charges Visiapy'!Z159</f>
        <v>-616.66666666666663</v>
      </c>
      <c r="Z13" s="174">
        <f>-'Produits &amp; Charges Visiapy'!AA159</f>
        <v>-616.66666666666663</v>
      </c>
      <c r="AA13" s="174">
        <f>-'Produits &amp; Charges Visiapy'!AB159</f>
        <v>-616.66666666666663</v>
      </c>
      <c r="AB13" s="174">
        <f>-'Produits &amp; Charges Visiapy'!AC159</f>
        <v>-616.66666666666663</v>
      </c>
      <c r="AC13" s="174">
        <f>-'Produits &amp; Charges Visiapy'!AD159</f>
        <v>-616.66666666666663</v>
      </c>
      <c r="AD13" s="174">
        <f>-'Produits &amp; Charges Visiapy'!AE159</f>
        <v>-616.66666666666663</v>
      </c>
      <c r="AE13" s="174">
        <f>-'Produits &amp; Charges Visiapy'!AF159</f>
        <v>-616.66666666666663</v>
      </c>
      <c r="AF13" s="84">
        <f>-'Produits &amp; Charges Visiapy'!AG159</f>
        <v>-783.33333333333326</v>
      </c>
      <c r="AG13" s="174">
        <f>-'Produits &amp; Charges Visiapy'!AH159</f>
        <v>-783.33333333333326</v>
      </c>
      <c r="AH13" s="174">
        <f>-'Produits &amp; Charges Visiapy'!AI159</f>
        <v>-783.33333333333326</v>
      </c>
      <c r="AI13" s="174">
        <f>-'Produits &amp; Charges Visiapy'!AJ159</f>
        <v>-783.33333333333326</v>
      </c>
      <c r="AJ13" s="174">
        <f>-'Produits &amp; Charges Visiapy'!AK159</f>
        <v>-783.33333333333326</v>
      </c>
      <c r="AK13" s="174">
        <f>-'Produits &amp; Charges Visiapy'!AL159</f>
        <v>-783.33333333333326</v>
      </c>
      <c r="AL13" s="174">
        <f>-'Produits &amp; Charges Visiapy'!AM159</f>
        <v>-783.33333333333326</v>
      </c>
      <c r="AM13" s="174">
        <f>-'Produits &amp; Charges Visiapy'!AN159</f>
        <v>-783.33333333333326</v>
      </c>
      <c r="AN13" s="174">
        <f>-'Produits &amp; Charges Visiapy'!AO159</f>
        <v>-783.33333333333326</v>
      </c>
      <c r="AO13" s="174">
        <f>-'Produits &amp; Charges Visiapy'!AP159</f>
        <v>-783.33333333333326</v>
      </c>
      <c r="AP13" s="174">
        <f>-'Produits &amp; Charges Visiapy'!AQ159</f>
        <v>-783.33333333333326</v>
      </c>
      <c r="AQ13" s="391">
        <f>-'Produits &amp; Charges Visiapy'!AR159</f>
        <v>-783.33333333333326</v>
      </c>
      <c r="AR13" s="411">
        <f>-'Produits &amp; Charges Visiapy'!AS159</f>
        <v>-949.99999999999989</v>
      </c>
      <c r="AS13" s="391">
        <f>-'Produits &amp; Charges Visiapy'!AT159</f>
        <v>-949.99999999999989</v>
      </c>
      <c r="AT13" s="391">
        <f>-'Produits &amp; Charges Visiapy'!AU159</f>
        <v>-949.99999999999989</v>
      </c>
      <c r="AU13" s="391">
        <f>-'Produits &amp; Charges Visiapy'!AV159</f>
        <v>-949.99999999999989</v>
      </c>
      <c r="AV13" s="391">
        <f>-'Produits &amp; Charges Visiapy'!AW159</f>
        <v>-949.99999999999989</v>
      </c>
      <c r="AW13" s="391">
        <f>-'Produits &amp; Charges Visiapy'!AX159</f>
        <v>-949.99999999999989</v>
      </c>
      <c r="AX13" s="391">
        <f>-'Produits &amp; Charges Visiapy'!AY159</f>
        <v>-949.99999999999989</v>
      </c>
      <c r="AY13" s="391">
        <f>-'Produits &amp; Charges Visiapy'!AZ159</f>
        <v>-949.99999999999989</v>
      </c>
      <c r="AZ13" s="391">
        <f>-'Produits &amp; Charges Visiapy'!BA159</f>
        <v>-949.99999999999989</v>
      </c>
      <c r="BA13" s="391">
        <f>-'Produits &amp; Charges Visiapy'!BB159</f>
        <v>-949.99999999999989</v>
      </c>
      <c r="BB13" s="391">
        <f>-'Produits &amp; Charges Visiapy'!BC159</f>
        <v>-949.99999999999989</v>
      </c>
      <c r="BC13" s="391">
        <f>-'Produits &amp; Charges Visiapy'!BD159</f>
        <v>-949.99999999999989</v>
      </c>
      <c r="BD13" s="113"/>
      <c r="BE13" s="113"/>
    </row>
    <row r="14" spans="1:59" s="24" customFormat="1" ht="23" hidden="1" customHeight="1" outlineLevel="1">
      <c r="A14" s="23"/>
      <c r="B14" s="478" t="s">
        <v>105</v>
      </c>
      <c r="C14" s="302">
        <f>H14+I14+J14+K14+L14+M14+N14+O14+P14+Q14+R14+S14</f>
        <v>0</v>
      </c>
      <c r="D14" s="302">
        <f>T14+U14+V14+W14+X14+Y14+Z14+AA14+AB14+AC14+AD14+AE14</f>
        <v>0</v>
      </c>
      <c r="E14" s="312">
        <f>AF14+AG14+AH14+AI14+AJ14+AK14+AL14+AM14+AN14+AO14+AP14+AQ14</f>
        <v>0</v>
      </c>
      <c r="F14" s="312"/>
      <c r="G14" s="306"/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174">
        <v>0</v>
      </c>
      <c r="U14" s="174">
        <v>0</v>
      </c>
      <c r="V14" s="174">
        <v>0</v>
      </c>
      <c r="W14" s="174">
        <v>0</v>
      </c>
      <c r="X14" s="174">
        <v>0</v>
      </c>
      <c r="Y14" s="174">
        <v>0</v>
      </c>
      <c r="Z14" s="174">
        <v>0</v>
      </c>
      <c r="AA14" s="174">
        <v>0</v>
      </c>
      <c r="AB14" s="174">
        <v>0</v>
      </c>
      <c r="AC14" s="174">
        <v>0</v>
      </c>
      <c r="AD14" s="174">
        <v>0</v>
      </c>
      <c r="AE14" s="174">
        <v>0</v>
      </c>
      <c r="AF14" s="174">
        <v>0</v>
      </c>
      <c r="AG14" s="174">
        <v>0</v>
      </c>
      <c r="AH14" s="174">
        <v>0</v>
      </c>
      <c r="AI14" s="174">
        <v>0</v>
      </c>
      <c r="AJ14" s="174">
        <v>0</v>
      </c>
      <c r="AK14" s="174">
        <v>0</v>
      </c>
      <c r="AL14" s="174">
        <v>0</v>
      </c>
      <c r="AM14" s="174">
        <v>0</v>
      </c>
      <c r="AN14" s="174">
        <v>0</v>
      </c>
      <c r="AO14" s="174">
        <v>0</v>
      </c>
      <c r="AP14" s="174">
        <v>0</v>
      </c>
      <c r="AQ14" s="313">
        <v>0</v>
      </c>
      <c r="AR14" s="313">
        <v>1</v>
      </c>
      <c r="AS14" s="313">
        <v>2</v>
      </c>
      <c r="AT14" s="313">
        <v>3</v>
      </c>
      <c r="AU14" s="313">
        <v>4</v>
      </c>
      <c r="AV14" s="313">
        <v>5</v>
      </c>
      <c r="AW14" s="313">
        <v>6</v>
      </c>
      <c r="AX14" s="313">
        <v>7</v>
      </c>
      <c r="AY14" s="313">
        <v>8</v>
      </c>
      <c r="AZ14" s="313">
        <v>9</v>
      </c>
      <c r="BA14" s="313">
        <v>10</v>
      </c>
      <c r="BB14" s="313">
        <v>11</v>
      </c>
      <c r="BC14" s="313">
        <v>12</v>
      </c>
      <c r="BD14" s="113"/>
      <c r="BE14" s="113"/>
    </row>
    <row r="15" spans="1:59" s="24" customFormat="1" ht="23" hidden="1" customHeight="1" outlineLevel="1">
      <c r="A15" s="23"/>
      <c r="B15" s="478" t="s">
        <v>106</v>
      </c>
      <c r="C15" s="302">
        <f>H15+I15+J15+K15+L15+M15+N15+O15+P15+Q15+R15+S15</f>
        <v>0</v>
      </c>
      <c r="D15" s="302">
        <f>T15+U15+V15+W15+X15+Y15+Z15+AA15+AB15+AC15+AD15+AE15</f>
        <v>0</v>
      </c>
      <c r="E15" s="312">
        <f>AF15+AG15+AH15+AI15+AJ15+AK15+AL15+AM15+AN15+AO15+AP15+AQ15</f>
        <v>0</v>
      </c>
      <c r="F15" s="312"/>
      <c r="G15" s="306"/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  <c r="T15" s="174">
        <v>0</v>
      </c>
      <c r="U15" s="174">
        <v>0</v>
      </c>
      <c r="V15" s="174">
        <v>0</v>
      </c>
      <c r="W15" s="174">
        <v>0</v>
      </c>
      <c r="X15" s="174">
        <v>0</v>
      </c>
      <c r="Y15" s="174">
        <v>0</v>
      </c>
      <c r="Z15" s="174">
        <v>0</v>
      </c>
      <c r="AA15" s="174">
        <v>0</v>
      </c>
      <c r="AB15" s="174">
        <v>0</v>
      </c>
      <c r="AC15" s="174">
        <v>0</v>
      </c>
      <c r="AD15" s="174">
        <v>0</v>
      </c>
      <c r="AE15" s="174">
        <v>0</v>
      </c>
      <c r="AF15" s="174">
        <v>0</v>
      </c>
      <c r="AG15" s="174">
        <v>0</v>
      </c>
      <c r="AH15" s="174">
        <v>0</v>
      </c>
      <c r="AI15" s="174">
        <v>0</v>
      </c>
      <c r="AJ15" s="174">
        <v>0</v>
      </c>
      <c r="AK15" s="174">
        <v>0</v>
      </c>
      <c r="AL15" s="174">
        <v>0</v>
      </c>
      <c r="AM15" s="174">
        <v>0</v>
      </c>
      <c r="AN15" s="174">
        <v>0</v>
      </c>
      <c r="AO15" s="174">
        <v>0</v>
      </c>
      <c r="AP15" s="174">
        <v>0</v>
      </c>
      <c r="AQ15" s="313">
        <v>0</v>
      </c>
      <c r="AR15" s="313">
        <v>1</v>
      </c>
      <c r="AS15" s="313">
        <v>2</v>
      </c>
      <c r="AT15" s="313">
        <v>3</v>
      </c>
      <c r="AU15" s="313">
        <v>4</v>
      </c>
      <c r="AV15" s="313">
        <v>5</v>
      </c>
      <c r="AW15" s="313">
        <v>6</v>
      </c>
      <c r="AX15" s="313">
        <v>7</v>
      </c>
      <c r="AY15" s="313">
        <v>8</v>
      </c>
      <c r="AZ15" s="313">
        <v>9</v>
      </c>
      <c r="BA15" s="313">
        <v>10</v>
      </c>
      <c r="BB15" s="313">
        <v>11</v>
      </c>
      <c r="BC15" s="313">
        <v>12</v>
      </c>
      <c r="BD15" s="113"/>
      <c r="BE15" s="113"/>
    </row>
    <row r="16" spans="1:59" s="24" customFormat="1" ht="23" hidden="1" customHeight="1" outlineLevel="1">
      <c r="A16" s="23"/>
      <c r="B16" s="478" t="s">
        <v>110</v>
      </c>
      <c r="C16" s="302">
        <f>H16+I16+J16+K16+L16+M16+N16+O16+P16+Q16+R16+S16</f>
        <v>0</v>
      </c>
      <c r="D16" s="302">
        <f>T16+U16+V16+W16+X16+Y16+Z16+AA16+AB16+AC16+AD16+AE16</f>
        <v>0</v>
      </c>
      <c r="E16" s="312">
        <f>AF16+AG16+AH16+AI16+AJ16+AK16+AL16+AM16+AN16+AO16+AP16+AQ16</f>
        <v>0</v>
      </c>
      <c r="F16" s="312"/>
      <c r="G16" s="306"/>
      <c r="H16" s="174">
        <v>0</v>
      </c>
      <c r="I16" s="174">
        <v>0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74">
        <v>0</v>
      </c>
      <c r="Q16" s="174">
        <v>0</v>
      </c>
      <c r="R16" s="174">
        <v>0</v>
      </c>
      <c r="S16" s="174">
        <v>0</v>
      </c>
      <c r="T16" s="174">
        <v>0</v>
      </c>
      <c r="U16" s="174">
        <v>0</v>
      </c>
      <c r="V16" s="174">
        <v>0</v>
      </c>
      <c r="W16" s="174">
        <v>0</v>
      </c>
      <c r="X16" s="174">
        <v>0</v>
      </c>
      <c r="Y16" s="174">
        <v>0</v>
      </c>
      <c r="Z16" s="174">
        <v>0</v>
      </c>
      <c r="AA16" s="174">
        <v>0</v>
      </c>
      <c r="AB16" s="174">
        <v>0</v>
      </c>
      <c r="AC16" s="174">
        <v>0</v>
      </c>
      <c r="AD16" s="174">
        <v>0</v>
      </c>
      <c r="AE16" s="174">
        <v>0</v>
      </c>
      <c r="AF16" s="174">
        <v>0</v>
      </c>
      <c r="AG16" s="174">
        <v>0</v>
      </c>
      <c r="AH16" s="174">
        <v>0</v>
      </c>
      <c r="AI16" s="174">
        <v>0</v>
      </c>
      <c r="AJ16" s="174">
        <v>0</v>
      </c>
      <c r="AK16" s="174">
        <v>0</v>
      </c>
      <c r="AL16" s="174">
        <v>0</v>
      </c>
      <c r="AM16" s="174">
        <v>0</v>
      </c>
      <c r="AN16" s="174">
        <v>0</v>
      </c>
      <c r="AO16" s="174">
        <v>0</v>
      </c>
      <c r="AP16" s="174">
        <v>0</v>
      </c>
      <c r="AQ16" s="313">
        <v>0</v>
      </c>
      <c r="AR16" s="313">
        <v>1</v>
      </c>
      <c r="AS16" s="313">
        <v>2</v>
      </c>
      <c r="AT16" s="313">
        <v>3</v>
      </c>
      <c r="AU16" s="313">
        <v>4</v>
      </c>
      <c r="AV16" s="313">
        <v>5</v>
      </c>
      <c r="AW16" s="313">
        <v>6</v>
      </c>
      <c r="AX16" s="313">
        <v>7</v>
      </c>
      <c r="AY16" s="313">
        <v>8</v>
      </c>
      <c r="AZ16" s="313">
        <v>9</v>
      </c>
      <c r="BA16" s="313">
        <v>10</v>
      </c>
      <c r="BB16" s="313">
        <v>11</v>
      </c>
      <c r="BC16" s="313">
        <v>12</v>
      </c>
      <c r="BD16" s="113"/>
      <c r="BE16" s="113"/>
    </row>
    <row r="17" spans="1:59" ht="23" customHeight="1" collapsed="1">
      <c r="A17" s="600">
        <v>4</v>
      </c>
      <c r="B17" s="585" t="s">
        <v>85</v>
      </c>
      <c r="C17" s="71">
        <f>H17+I17+J17+K17+L17+M17+N17+O17+P17+Q17+R17+S17</f>
        <v>0</v>
      </c>
      <c r="D17" s="71">
        <f>T17+U17+V17+W17+X17+Y17+Z17+AA17+AB17+AC17+AD17+AE17</f>
        <v>-78528.000000000015</v>
      </c>
      <c r="E17" s="70">
        <f>AF17+AG17+AH17+AI17+AJ17+AK17+AL17+AM17+AN17+AO17+AP17+AQ17</f>
        <v>-131470.00000000009</v>
      </c>
      <c r="F17" s="70">
        <f>SUM(AR17:BC17)</f>
        <v>194889.9999999998</v>
      </c>
      <c r="G17" s="73"/>
      <c r="H17" s="71">
        <f>H11+H13</f>
        <v>0</v>
      </c>
      <c r="I17" s="71">
        <f t="shared" ref="I17:AQ17" si="40">I11+I13</f>
        <v>0</v>
      </c>
      <c r="J17" s="71">
        <f t="shared" si="40"/>
        <v>0</v>
      </c>
      <c r="K17" s="71">
        <f t="shared" si="40"/>
        <v>0</v>
      </c>
      <c r="L17" s="71">
        <f t="shared" si="40"/>
        <v>0</v>
      </c>
      <c r="M17" s="71">
        <f t="shared" si="40"/>
        <v>0</v>
      </c>
      <c r="N17" s="71">
        <f t="shared" si="40"/>
        <v>0</v>
      </c>
      <c r="O17" s="71">
        <f t="shared" si="40"/>
        <v>0</v>
      </c>
      <c r="P17" s="71">
        <f t="shared" si="40"/>
        <v>0</v>
      </c>
      <c r="Q17" s="71">
        <f t="shared" si="40"/>
        <v>0</v>
      </c>
      <c r="R17" s="71">
        <f t="shared" si="40"/>
        <v>0</v>
      </c>
      <c r="S17" s="71">
        <f t="shared" si="40"/>
        <v>0</v>
      </c>
      <c r="T17" s="71">
        <f>T11+T13</f>
        <v>-6544.0000000000009</v>
      </c>
      <c r="U17" s="71">
        <f t="shared" si="40"/>
        <v>-6544.0000000000009</v>
      </c>
      <c r="V17" s="71">
        <f t="shared" si="40"/>
        <v>-6544.0000000000009</v>
      </c>
      <c r="W17" s="71">
        <f t="shared" si="40"/>
        <v>-6544.0000000000009</v>
      </c>
      <c r="X17" s="71">
        <f t="shared" si="40"/>
        <v>-6544.0000000000009</v>
      </c>
      <c r="Y17" s="71">
        <f t="shared" si="40"/>
        <v>-6544.0000000000009</v>
      </c>
      <c r="Z17" s="71">
        <f t="shared" si="40"/>
        <v>-6544.0000000000009</v>
      </c>
      <c r="AA17" s="71">
        <f t="shared" si="40"/>
        <v>-6544.0000000000009</v>
      </c>
      <c r="AB17" s="71">
        <f t="shared" si="40"/>
        <v>-6544.0000000000009</v>
      </c>
      <c r="AC17" s="71">
        <f t="shared" si="40"/>
        <v>-6544.0000000000009</v>
      </c>
      <c r="AD17" s="71">
        <f t="shared" si="40"/>
        <v>-6544.0000000000009</v>
      </c>
      <c r="AE17" s="71">
        <f t="shared" si="40"/>
        <v>-6544.0000000000009</v>
      </c>
      <c r="AF17" s="71">
        <f t="shared" si="40"/>
        <v>-10955.833333333341</v>
      </c>
      <c r="AG17" s="71">
        <f t="shared" si="40"/>
        <v>-10955.833333333341</v>
      </c>
      <c r="AH17" s="71">
        <f t="shared" si="40"/>
        <v>-10955.833333333341</v>
      </c>
      <c r="AI17" s="71">
        <f t="shared" si="40"/>
        <v>-10955.833333333341</v>
      </c>
      <c r="AJ17" s="71">
        <f t="shared" si="40"/>
        <v>-10955.833333333341</v>
      </c>
      <c r="AK17" s="71">
        <f t="shared" si="40"/>
        <v>-10955.833333333341</v>
      </c>
      <c r="AL17" s="71">
        <f t="shared" si="40"/>
        <v>-10955.833333333341</v>
      </c>
      <c r="AM17" s="71">
        <f t="shared" si="40"/>
        <v>-10955.833333333341</v>
      </c>
      <c r="AN17" s="71">
        <f t="shared" si="40"/>
        <v>-10955.833333333341</v>
      </c>
      <c r="AO17" s="71">
        <f t="shared" si="40"/>
        <v>-10955.833333333341</v>
      </c>
      <c r="AP17" s="71">
        <f t="shared" si="40"/>
        <v>-10955.833333333341</v>
      </c>
      <c r="AQ17" s="70">
        <f t="shared" si="40"/>
        <v>-10955.833333333341</v>
      </c>
      <c r="AR17" s="70">
        <f t="shared" ref="AR17:BC17" si="41">AR11+AR13</f>
        <v>16240.833333333321</v>
      </c>
      <c r="AS17" s="70">
        <f t="shared" si="41"/>
        <v>16240.833333333321</v>
      </c>
      <c r="AT17" s="70">
        <f t="shared" si="41"/>
        <v>16240.833333333321</v>
      </c>
      <c r="AU17" s="70">
        <f t="shared" si="41"/>
        <v>16240.833333333321</v>
      </c>
      <c r="AV17" s="70">
        <f t="shared" si="41"/>
        <v>16240.833333333321</v>
      </c>
      <c r="AW17" s="70">
        <f t="shared" si="41"/>
        <v>16240.833333333321</v>
      </c>
      <c r="AX17" s="70">
        <f t="shared" si="41"/>
        <v>16240.833333333321</v>
      </c>
      <c r="AY17" s="70">
        <f t="shared" si="41"/>
        <v>16240.833333333321</v>
      </c>
      <c r="AZ17" s="70">
        <f t="shared" si="41"/>
        <v>16240.833333333321</v>
      </c>
      <c r="BA17" s="70">
        <f t="shared" si="41"/>
        <v>16240.833333333321</v>
      </c>
      <c r="BB17" s="70">
        <f t="shared" si="41"/>
        <v>16240.833333333321</v>
      </c>
      <c r="BC17" s="70">
        <f t="shared" si="41"/>
        <v>16240.833333333321</v>
      </c>
      <c r="BD17" s="74"/>
      <c r="BE17" s="74"/>
      <c r="BF17" s="3"/>
      <c r="BG17" s="3"/>
    </row>
    <row r="18" spans="1:59" s="20" customFormat="1" ht="23" customHeight="1">
      <c r="A18" s="601"/>
      <c r="B18" s="586" t="s">
        <v>51</v>
      </c>
      <c r="C18" s="77" t="str">
        <f t="shared" ref="C18:F18" si="42">IFERROR(C17/C$3,"-")</f>
        <v>-</v>
      </c>
      <c r="D18" s="77">
        <f t="shared" si="42"/>
        <v>-0.6638038884192734</v>
      </c>
      <c r="E18" s="76">
        <f t="shared" si="42"/>
        <v>-0.32066635771604218</v>
      </c>
      <c r="F18" s="76">
        <f t="shared" si="42"/>
        <v>0.23867491274263641</v>
      </c>
      <c r="G18" s="79"/>
      <c r="H18" s="77" t="str">
        <f t="shared" ref="H18:AQ18" si="43">IFERROR(H17/H$3,"-")</f>
        <v>-</v>
      </c>
      <c r="I18" s="77" t="str">
        <f t="shared" si="43"/>
        <v>-</v>
      </c>
      <c r="J18" s="77" t="str">
        <f t="shared" si="43"/>
        <v>-</v>
      </c>
      <c r="K18" s="77" t="str">
        <f t="shared" si="43"/>
        <v>-</v>
      </c>
      <c r="L18" s="77" t="str">
        <f t="shared" si="43"/>
        <v>-</v>
      </c>
      <c r="M18" s="77" t="str">
        <f t="shared" si="43"/>
        <v>-</v>
      </c>
      <c r="N18" s="77" t="str">
        <f t="shared" si="43"/>
        <v>-</v>
      </c>
      <c r="O18" s="77" t="str">
        <f t="shared" si="43"/>
        <v>-</v>
      </c>
      <c r="P18" s="77" t="str">
        <f t="shared" si="43"/>
        <v>-</v>
      </c>
      <c r="Q18" s="77" t="str">
        <f t="shared" si="43"/>
        <v>-</v>
      </c>
      <c r="R18" s="77" t="str">
        <f t="shared" si="43"/>
        <v>-</v>
      </c>
      <c r="S18" s="77" t="str">
        <f t="shared" si="43"/>
        <v>-</v>
      </c>
      <c r="T18" s="77">
        <f t="shared" si="43"/>
        <v>-0.66380388841927318</v>
      </c>
      <c r="U18" s="77">
        <f t="shared" si="43"/>
        <v>-0.66380388841927318</v>
      </c>
      <c r="V18" s="77">
        <f t="shared" si="43"/>
        <v>-0.66380388841927318</v>
      </c>
      <c r="W18" s="77">
        <f t="shared" si="43"/>
        <v>-0.66380388841927318</v>
      </c>
      <c r="X18" s="77">
        <f t="shared" si="43"/>
        <v>-0.66380388841927318</v>
      </c>
      <c r="Y18" s="77">
        <f t="shared" si="43"/>
        <v>-0.66380388841927318</v>
      </c>
      <c r="Z18" s="77">
        <f t="shared" si="43"/>
        <v>-0.66380388841927318</v>
      </c>
      <c r="AA18" s="77">
        <f t="shared" si="43"/>
        <v>-0.66380388841927318</v>
      </c>
      <c r="AB18" s="77">
        <f t="shared" si="43"/>
        <v>-0.66380388841927318</v>
      </c>
      <c r="AC18" s="77">
        <f t="shared" si="43"/>
        <v>-0.66380388841927318</v>
      </c>
      <c r="AD18" s="77">
        <f t="shared" si="43"/>
        <v>-0.66380388841927318</v>
      </c>
      <c r="AE18" s="77">
        <f t="shared" si="43"/>
        <v>-0.66380388841927318</v>
      </c>
      <c r="AF18" s="77">
        <f t="shared" si="43"/>
        <v>-0.32066635771604213</v>
      </c>
      <c r="AG18" s="77">
        <f t="shared" si="43"/>
        <v>-0.32066635771604213</v>
      </c>
      <c r="AH18" s="77">
        <f t="shared" si="43"/>
        <v>-0.32066635771604213</v>
      </c>
      <c r="AI18" s="77">
        <f t="shared" si="43"/>
        <v>-0.32066635771604213</v>
      </c>
      <c r="AJ18" s="77">
        <f t="shared" si="43"/>
        <v>-0.32066635771604213</v>
      </c>
      <c r="AK18" s="77">
        <f t="shared" si="43"/>
        <v>-0.32066635771604213</v>
      </c>
      <c r="AL18" s="77">
        <f t="shared" si="43"/>
        <v>-0.32066635771604213</v>
      </c>
      <c r="AM18" s="77">
        <f t="shared" si="43"/>
        <v>-0.32066635771604213</v>
      </c>
      <c r="AN18" s="77">
        <f t="shared" si="43"/>
        <v>-0.32066635771604213</v>
      </c>
      <c r="AO18" s="77">
        <f t="shared" si="43"/>
        <v>-0.32066635771604213</v>
      </c>
      <c r="AP18" s="77">
        <f t="shared" si="43"/>
        <v>-0.32066635771604213</v>
      </c>
      <c r="AQ18" s="76">
        <f t="shared" si="43"/>
        <v>-0.32066635771604213</v>
      </c>
      <c r="AR18" s="76">
        <f t="shared" ref="AR18:BC18" si="44">IFERROR(AR17/AR$3,"-")</f>
        <v>0.23867491274263655</v>
      </c>
      <c r="AS18" s="76">
        <f t="shared" si="44"/>
        <v>0.23867491274263655</v>
      </c>
      <c r="AT18" s="76">
        <f t="shared" si="44"/>
        <v>0.23867491274263655</v>
      </c>
      <c r="AU18" s="76">
        <f t="shared" si="44"/>
        <v>0.23867491274263655</v>
      </c>
      <c r="AV18" s="76">
        <f t="shared" si="44"/>
        <v>0.23867491274263655</v>
      </c>
      <c r="AW18" s="76">
        <f t="shared" si="44"/>
        <v>0.23867491274263655</v>
      </c>
      <c r="AX18" s="76">
        <f t="shared" si="44"/>
        <v>0.23867491274263655</v>
      </c>
      <c r="AY18" s="76">
        <f t="shared" si="44"/>
        <v>0.23867491274263655</v>
      </c>
      <c r="AZ18" s="76">
        <f t="shared" si="44"/>
        <v>0.23867491274263655</v>
      </c>
      <c r="BA18" s="76">
        <f t="shared" si="44"/>
        <v>0.23867491274263655</v>
      </c>
      <c r="BB18" s="76">
        <f t="shared" si="44"/>
        <v>0.23867491274263655</v>
      </c>
      <c r="BC18" s="76">
        <f t="shared" si="44"/>
        <v>0.23867491274263655</v>
      </c>
      <c r="BD18" s="80"/>
      <c r="BE18" s="92"/>
    </row>
    <row r="19" spans="1:59" s="24" customFormat="1" ht="23" customHeight="1" outlineLevel="1">
      <c r="A19" s="23"/>
      <c r="B19" s="587" t="s">
        <v>28</v>
      </c>
      <c r="C19" s="122">
        <f>H19+I19+J19+K19+L19+M19+N19+O19+P19+Q19+R19+S19</f>
        <v>0</v>
      </c>
      <c r="D19" s="122">
        <f>T19+U19+V19+W19+X19+Y19+Z19+AA19+AB19+AC19+AD19+AE19</f>
        <v>0</v>
      </c>
      <c r="E19" s="314">
        <f>AF19+AG19+AH19+AI19+AJ19+AK19+AL19+AM19+AN19+AO19+AP19+AQ19</f>
        <v>0</v>
      </c>
      <c r="F19" s="314">
        <f t="shared" ref="F19:F20" si="45">SUM(AR19:BC19)</f>
        <v>0</v>
      </c>
      <c r="G19" s="114"/>
      <c r="H19" s="95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95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95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122">
        <v>0</v>
      </c>
      <c r="AQ19" s="314">
        <v>0</v>
      </c>
      <c r="AR19" s="412">
        <v>0</v>
      </c>
      <c r="AS19" s="314">
        <v>0</v>
      </c>
      <c r="AT19" s="314">
        <v>0</v>
      </c>
      <c r="AU19" s="314">
        <v>0</v>
      </c>
      <c r="AV19" s="314">
        <v>0</v>
      </c>
      <c r="AW19" s="314">
        <v>0</v>
      </c>
      <c r="AX19" s="314">
        <v>0</v>
      </c>
      <c r="AY19" s="314">
        <v>0</v>
      </c>
      <c r="AZ19" s="314">
        <v>0</v>
      </c>
      <c r="BA19" s="314">
        <v>0</v>
      </c>
      <c r="BB19" s="314">
        <v>0</v>
      </c>
      <c r="BC19" s="314">
        <v>0</v>
      </c>
      <c r="BD19" s="113"/>
      <c r="BE19" s="113"/>
    </row>
    <row r="20" spans="1:59" s="24" customFormat="1" ht="23" customHeight="1" outlineLevel="1">
      <c r="A20" s="23"/>
      <c r="B20" s="483" t="s">
        <v>4</v>
      </c>
      <c r="C20" s="122">
        <f>H20+I20+J20+K20+L20+M20+N20+O20+P20+Q20+R20+S20</f>
        <v>0</v>
      </c>
      <c r="D20" s="122">
        <f>T20+U20+V20+W20+X20+Y20+Z20+AA20+AB20+AC20+AD20+AE20</f>
        <v>0</v>
      </c>
      <c r="E20" s="314">
        <f>AF20+AG20+AH20+AI20+AJ20+AK20+AL20+AM20+AN20+AO20+AP20+AQ20</f>
        <v>0</v>
      </c>
      <c r="F20" s="314">
        <f t="shared" si="45"/>
        <v>0</v>
      </c>
      <c r="G20" s="307"/>
      <c r="H20" s="95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122">
        <v>0</v>
      </c>
      <c r="T20" s="95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0</v>
      </c>
      <c r="AF20" s="95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314">
        <v>0</v>
      </c>
      <c r="AR20" s="412">
        <v>0</v>
      </c>
      <c r="AS20" s="314">
        <v>0</v>
      </c>
      <c r="AT20" s="314">
        <v>0</v>
      </c>
      <c r="AU20" s="314">
        <v>0</v>
      </c>
      <c r="AV20" s="314">
        <v>0</v>
      </c>
      <c r="AW20" s="314">
        <v>0</v>
      </c>
      <c r="AX20" s="314">
        <v>0</v>
      </c>
      <c r="AY20" s="314">
        <v>0</v>
      </c>
      <c r="AZ20" s="314">
        <v>0</v>
      </c>
      <c r="BA20" s="314">
        <v>0</v>
      </c>
      <c r="BB20" s="314">
        <v>0</v>
      </c>
      <c r="BC20" s="314">
        <v>0</v>
      </c>
      <c r="BD20" s="113"/>
      <c r="BE20" s="113"/>
    </row>
    <row r="21" spans="1:59" s="310" customFormat="1" ht="23" customHeight="1">
      <c r="A21" s="308"/>
      <c r="B21" s="588" t="s">
        <v>9</v>
      </c>
      <c r="C21" s="133">
        <f>C19+C20</f>
        <v>0</v>
      </c>
      <c r="D21" s="133">
        <f t="shared" ref="D21:F21" si="46">D19+D20</f>
        <v>0</v>
      </c>
      <c r="E21" s="132">
        <f t="shared" si="46"/>
        <v>0</v>
      </c>
      <c r="F21" s="132">
        <f t="shared" si="46"/>
        <v>0</v>
      </c>
      <c r="G21" s="134"/>
      <c r="H21" s="102">
        <f t="shared" ref="H21:AQ21" si="47">H19+H20</f>
        <v>0</v>
      </c>
      <c r="I21" s="133">
        <f t="shared" si="47"/>
        <v>0</v>
      </c>
      <c r="J21" s="133">
        <f t="shared" si="47"/>
        <v>0</v>
      </c>
      <c r="K21" s="133">
        <f t="shared" si="47"/>
        <v>0</v>
      </c>
      <c r="L21" s="133">
        <f t="shared" si="47"/>
        <v>0</v>
      </c>
      <c r="M21" s="133">
        <f t="shared" si="47"/>
        <v>0</v>
      </c>
      <c r="N21" s="133">
        <f t="shared" si="47"/>
        <v>0</v>
      </c>
      <c r="O21" s="133">
        <f t="shared" si="47"/>
        <v>0</v>
      </c>
      <c r="P21" s="133">
        <f t="shared" si="47"/>
        <v>0</v>
      </c>
      <c r="Q21" s="133">
        <f t="shared" si="47"/>
        <v>0</v>
      </c>
      <c r="R21" s="133">
        <f t="shared" si="47"/>
        <v>0</v>
      </c>
      <c r="S21" s="133">
        <f t="shared" si="47"/>
        <v>0</v>
      </c>
      <c r="T21" s="102">
        <f t="shared" si="47"/>
        <v>0</v>
      </c>
      <c r="U21" s="133">
        <f t="shared" si="47"/>
        <v>0</v>
      </c>
      <c r="V21" s="133">
        <f t="shared" si="47"/>
        <v>0</v>
      </c>
      <c r="W21" s="133">
        <f t="shared" si="47"/>
        <v>0</v>
      </c>
      <c r="X21" s="133">
        <f t="shared" si="47"/>
        <v>0</v>
      </c>
      <c r="Y21" s="133">
        <f t="shared" si="47"/>
        <v>0</v>
      </c>
      <c r="Z21" s="133">
        <f t="shared" si="47"/>
        <v>0</v>
      </c>
      <c r="AA21" s="133">
        <f t="shared" si="47"/>
        <v>0</v>
      </c>
      <c r="AB21" s="133">
        <f t="shared" si="47"/>
        <v>0</v>
      </c>
      <c r="AC21" s="133">
        <f t="shared" si="47"/>
        <v>0</v>
      </c>
      <c r="AD21" s="133">
        <f t="shared" si="47"/>
        <v>0</v>
      </c>
      <c r="AE21" s="133">
        <f t="shared" si="47"/>
        <v>0</v>
      </c>
      <c r="AF21" s="102">
        <f t="shared" si="47"/>
        <v>0</v>
      </c>
      <c r="AG21" s="133">
        <f t="shared" si="47"/>
        <v>0</v>
      </c>
      <c r="AH21" s="133">
        <f t="shared" si="47"/>
        <v>0</v>
      </c>
      <c r="AI21" s="133">
        <f t="shared" si="47"/>
        <v>0</v>
      </c>
      <c r="AJ21" s="133">
        <f t="shared" si="47"/>
        <v>0</v>
      </c>
      <c r="AK21" s="133">
        <f t="shared" si="47"/>
        <v>0</v>
      </c>
      <c r="AL21" s="133">
        <f t="shared" si="47"/>
        <v>0</v>
      </c>
      <c r="AM21" s="133">
        <f t="shared" si="47"/>
        <v>0</v>
      </c>
      <c r="AN21" s="133">
        <f t="shared" si="47"/>
        <v>0</v>
      </c>
      <c r="AO21" s="133">
        <f t="shared" si="47"/>
        <v>0</v>
      </c>
      <c r="AP21" s="133">
        <f t="shared" si="47"/>
        <v>0</v>
      </c>
      <c r="AQ21" s="132">
        <f t="shared" si="47"/>
        <v>0</v>
      </c>
      <c r="AR21" s="413">
        <f t="shared" ref="AR21:BC21" si="48">AR19+AR20</f>
        <v>0</v>
      </c>
      <c r="AS21" s="132">
        <f t="shared" si="48"/>
        <v>0</v>
      </c>
      <c r="AT21" s="132">
        <f t="shared" si="48"/>
        <v>0</v>
      </c>
      <c r="AU21" s="132">
        <f t="shared" si="48"/>
        <v>0</v>
      </c>
      <c r="AV21" s="132">
        <f t="shared" si="48"/>
        <v>0</v>
      </c>
      <c r="AW21" s="132">
        <f t="shared" si="48"/>
        <v>0</v>
      </c>
      <c r="AX21" s="132">
        <f t="shared" si="48"/>
        <v>0</v>
      </c>
      <c r="AY21" s="132">
        <f t="shared" si="48"/>
        <v>0</v>
      </c>
      <c r="AZ21" s="132">
        <f t="shared" si="48"/>
        <v>0</v>
      </c>
      <c r="BA21" s="132">
        <f t="shared" si="48"/>
        <v>0</v>
      </c>
      <c r="BB21" s="132">
        <f t="shared" si="48"/>
        <v>0</v>
      </c>
      <c r="BC21" s="132">
        <f t="shared" si="48"/>
        <v>0</v>
      </c>
      <c r="BD21" s="309"/>
      <c r="BE21" s="309"/>
    </row>
    <row r="22" spans="1:59" ht="23" customHeight="1">
      <c r="A22" s="600">
        <v>5</v>
      </c>
      <c r="B22" s="585" t="s">
        <v>10</v>
      </c>
      <c r="C22" s="71">
        <f>H22+I22+J22+K22+L22+M22+N22+O22+P22+Q22+R22+S22</f>
        <v>0</v>
      </c>
      <c r="D22" s="71">
        <f>T22+U22+V22+W22+X22+Y22+Z22+AA22+AB22+AC22+AD22+AE22</f>
        <v>-78528.000000000015</v>
      </c>
      <c r="E22" s="70">
        <f>AF22+AG22+AH22+AI22+AJ22+AK22+AL22+AM22+AN22+AO22+AP22+AQ22</f>
        <v>-131470.00000000009</v>
      </c>
      <c r="F22" s="70">
        <f>SUM(AR22:BC22)</f>
        <v>194889.9999999998</v>
      </c>
      <c r="G22" s="73"/>
      <c r="H22" s="71">
        <f t="shared" ref="H22:AQ22" si="49">H17+H21</f>
        <v>0</v>
      </c>
      <c r="I22" s="71">
        <f t="shared" si="49"/>
        <v>0</v>
      </c>
      <c r="J22" s="71">
        <f t="shared" si="49"/>
        <v>0</v>
      </c>
      <c r="K22" s="71">
        <f t="shared" si="49"/>
        <v>0</v>
      </c>
      <c r="L22" s="71">
        <f t="shared" si="49"/>
        <v>0</v>
      </c>
      <c r="M22" s="71">
        <f t="shared" si="49"/>
        <v>0</v>
      </c>
      <c r="N22" s="71">
        <f t="shared" si="49"/>
        <v>0</v>
      </c>
      <c r="O22" s="71">
        <f t="shared" si="49"/>
        <v>0</v>
      </c>
      <c r="P22" s="71">
        <f t="shared" si="49"/>
        <v>0</v>
      </c>
      <c r="Q22" s="71">
        <f t="shared" si="49"/>
        <v>0</v>
      </c>
      <c r="R22" s="71">
        <f t="shared" si="49"/>
        <v>0</v>
      </c>
      <c r="S22" s="71">
        <f t="shared" si="49"/>
        <v>0</v>
      </c>
      <c r="T22" s="71">
        <f t="shared" si="49"/>
        <v>-6544.0000000000009</v>
      </c>
      <c r="U22" s="71">
        <f t="shared" si="49"/>
        <v>-6544.0000000000009</v>
      </c>
      <c r="V22" s="71">
        <f t="shared" si="49"/>
        <v>-6544.0000000000009</v>
      </c>
      <c r="W22" s="71">
        <f t="shared" si="49"/>
        <v>-6544.0000000000009</v>
      </c>
      <c r="X22" s="71">
        <f t="shared" si="49"/>
        <v>-6544.0000000000009</v>
      </c>
      <c r="Y22" s="71">
        <f t="shared" si="49"/>
        <v>-6544.0000000000009</v>
      </c>
      <c r="Z22" s="71">
        <f t="shared" si="49"/>
        <v>-6544.0000000000009</v>
      </c>
      <c r="AA22" s="71">
        <f t="shared" si="49"/>
        <v>-6544.0000000000009</v>
      </c>
      <c r="AB22" s="71">
        <f t="shared" si="49"/>
        <v>-6544.0000000000009</v>
      </c>
      <c r="AC22" s="71">
        <f t="shared" si="49"/>
        <v>-6544.0000000000009</v>
      </c>
      <c r="AD22" s="71">
        <f t="shared" si="49"/>
        <v>-6544.0000000000009</v>
      </c>
      <c r="AE22" s="71">
        <f t="shared" si="49"/>
        <v>-6544.0000000000009</v>
      </c>
      <c r="AF22" s="71">
        <f t="shared" si="49"/>
        <v>-10955.833333333341</v>
      </c>
      <c r="AG22" s="71">
        <f t="shared" si="49"/>
        <v>-10955.833333333341</v>
      </c>
      <c r="AH22" s="71">
        <f t="shared" si="49"/>
        <v>-10955.833333333341</v>
      </c>
      <c r="AI22" s="71">
        <f t="shared" si="49"/>
        <v>-10955.833333333341</v>
      </c>
      <c r="AJ22" s="71">
        <f t="shared" si="49"/>
        <v>-10955.833333333341</v>
      </c>
      <c r="AK22" s="71">
        <f t="shared" si="49"/>
        <v>-10955.833333333341</v>
      </c>
      <c r="AL22" s="71">
        <f t="shared" si="49"/>
        <v>-10955.833333333341</v>
      </c>
      <c r="AM22" s="71">
        <f t="shared" si="49"/>
        <v>-10955.833333333341</v>
      </c>
      <c r="AN22" s="71">
        <f t="shared" si="49"/>
        <v>-10955.833333333341</v>
      </c>
      <c r="AO22" s="71">
        <f t="shared" si="49"/>
        <v>-10955.833333333341</v>
      </c>
      <c r="AP22" s="71">
        <f t="shared" si="49"/>
        <v>-10955.833333333341</v>
      </c>
      <c r="AQ22" s="70">
        <f t="shared" si="49"/>
        <v>-10955.833333333341</v>
      </c>
      <c r="AR22" s="70">
        <f t="shared" ref="AR22:BC22" si="50">AR17+AR21</f>
        <v>16240.833333333321</v>
      </c>
      <c r="AS22" s="70">
        <f t="shared" si="50"/>
        <v>16240.833333333321</v>
      </c>
      <c r="AT22" s="70">
        <f t="shared" si="50"/>
        <v>16240.833333333321</v>
      </c>
      <c r="AU22" s="70">
        <f t="shared" si="50"/>
        <v>16240.833333333321</v>
      </c>
      <c r="AV22" s="70">
        <f t="shared" si="50"/>
        <v>16240.833333333321</v>
      </c>
      <c r="AW22" s="70">
        <f t="shared" si="50"/>
        <v>16240.833333333321</v>
      </c>
      <c r="AX22" s="70">
        <f t="shared" si="50"/>
        <v>16240.833333333321</v>
      </c>
      <c r="AY22" s="70">
        <f t="shared" si="50"/>
        <v>16240.833333333321</v>
      </c>
      <c r="AZ22" s="70">
        <f t="shared" si="50"/>
        <v>16240.833333333321</v>
      </c>
      <c r="BA22" s="70">
        <f t="shared" si="50"/>
        <v>16240.833333333321</v>
      </c>
      <c r="BB22" s="70">
        <f t="shared" si="50"/>
        <v>16240.833333333321</v>
      </c>
      <c r="BC22" s="70">
        <f t="shared" si="50"/>
        <v>16240.833333333321</v>
      </c>
      <c r="BD22" s="74"/>
      <c r="BE22" s="74"/>
      <c r="BF22" s="3"/>
      <c r="BG22" s="3"/>
    </row>
    <row r="23" spans="1:59" s="20" customFormat="1" ht="23" customHeight="1">
      <c r="A23" s="601"/>
      <c r="B23" s="586" t="s">
        <v>51</v>
      </c>
      <c r="C23" s="77" t="str">
        <f t="shared" ref="C23:F23" si="51">IFERROR(C22/C$3,"-")</f>
        <v>-</v>
      </c>
      <c r="D23" s="77">
        <f t="shared" si="51"/>
        <v>-0.6638038884192734</v>
      </c>
      <c r="E23" s="76">
        <f t="shared" si="51"/>
        <v>-0.32066635771604218</v>
      </c>
      <c r="F23" s="76">
        <f t="shared" si="51"/>
        <v>0.23867491274263641</v>
      </c>
      <c r="G23" s="79"/>
      <c r="H23" s="77" t="str">
        <f t="shared" ref="H23:AQ23" si="52">IFERROR(H22/H$3,"-")</f>
        <v>-</v>
      </c>
      <c r="I23" s="77" t="str">
        <f t="shared" si="52"/>
        <v>-</v>
      </c>
      <c r="J23" s="77" t="str">
        <f t="shared" si="52"/>
        <v>-</v>
      </c>
      <c r="K23" s="77" t="str">
        <f t="shared" si="52"/>
        <v>-</v>
      </c>
      <c r="L23" s="77" t="str">
        <f t="shared" si="52"/>
        <v>-</v>
      </c>
      <c r="M23" s="77" t="str">
        <f t="shared" si="52"/>
        <v>-</v>
      </c>
      <c r="N23" s="77" t="str">
        <f t="shared" si="52"/>
        <v>-</v>
      </c>
      <c r="O23" s="77" t="str">
        <f t="shared" si="52"/>
        <v>-</v>
      </c>
      <c r="P23" s="77" t="str">
        <f t="shared" si="52"/>
        <v>-</v>
      </c>
      <c r="Q23" s="77" t="str">
        <f t="shared" si="52"/>
        <v>-</v>
      </c>
      <c r="R23" s="77" t="str">
        <f t="shared" si="52"/>
        <v>-</v>
      </c>
      <c r="S23" s="77" t="str">
        <f t="shared" si="52"/>
        <v>-</v>
      </c>
      <c r="T23" s="77">
        <f t="shared" si="52"/>
        <v>-0.66380388841927318</v>
      </c>
      <c r="U23" s="77">
        <f t="shared" si="52"/>
        <v>-0.66380388841927318</v>
      </c>
      <c r="V23" s="77">
        <f t="shared" si="52"/>
        <v>-0.66380388841927318</v>
      </c>
      <c r="W23" s="77">
        <f t="shared" si="52"/>
        <v>-0.66380388841927318</v>
      </c>
      <c r="X23" s="77">
        <f t="shared" si="52"/>
        <v>-0.66380388841927318</v>
      </c>
      <c r="Y23" s="77">
        <f t="shared" si="52"/>
        <v>-0.66380388841927318</v>
      </c>
      <c r="Z23" s="77">
        <f t="shared" si="52"/>
        <v>-0.66380388841927318</v>
      </c>
      <c r="AA23" s="77">
        <f t="shared" si="52"/>
        <v>-0.66380388841927318</v>
      </c>
      <c r="AB23" s="77">
        <f t="shared" si="52"/>
        <v>-0.66380388841927318</v>
      </c>
      <c r="AC23" s="77">
        <f t="shared" si="52"/>
        <v>-0.66380388841927318</v>
      </c>
      <c r="AD23" s="77">
        <f t="shared" si="52"/>
        <v>-0.66380388841927318</v>
      </c>
      <c r="AE23" s="77">
        <f t="shared" si="52"/>
        <v>-0.66380388841927318</v>
      </c>
      <c r="AF23" s="77">
        <f t="shared" si="52"/>
        <v>-0.32066635771604213</v>
      </c>
      <c r="AG23" s="77">
        <f t="shared" si="52"/>
        <v>-0.32066635771604213</v>
      </c>
      <c r="AH23" s="77">
        <f t="shared" si="52"/>
        <v>-0.32066635771604213</v>
      </c>
      <c r="AI23" s="77">
        <f t="shared" si="52"/>
        <v>-0.32066635771604213</v>
      </c>
      <c r="AJ23" s="77">
        <f t="shared" si="52"/>
        <v>-0.32066635771604213</v>
      </c>
      <c r="AK23" s="77">
        <f t="shared" si="52"/>
        <v>-0.32066635771604213</v>
      </c>
      <c r="AL23" s="77">
        <f t="shared" si="52"/>
        <v>-0.32066635771604213</v>
      </c>
      <c r="AM23" s="77">
        <f t="shared" si="52"/>
        <v>-0.32066635771604213</v>
      </c>
      <c r="AN23" s="77">
        <f t="shared" si="52"/>
        <v>-0.32066635771604213</v>
      </c>
      <c r="AO23" s="77">
        <f t="shared" si="52"/>
        <v>-0.32066635771604213</v>
      </c>
      <c r="AP23" s="77">
        <f t="shared" si="52"/>
        <v>-0.32066635771604213</v>
      </c>
      <c r="AQ23" s="76">
        <f t="shared" si="52"/>
        <v>-0.32066635771604213</v>
      </c>
      <c r="AR23" s="76">
        <f t="shared" ref="AR23:BC23" si="53">IFERROR(AR22/AR$3,"-")</f>
        <v>0.23867491274263655</v>
      </c>
      <c r="AS23" s="76">
        <f t="shared" si="53"/>
        <v>0.23867491274263655</v>
      </c>
      <c r="AT23" s="76">
        <f t="shared" si="53"/>
        <v>0.23867491274263655</v>
      </c>
      <c r="AU23" s="76">
        <f t="shared" si="53"/>
        <v>0.23867491274263655</v>
      </c>
      <c r="AV23" s="76">
        <f t="shared" si="53"/>
        <v>0.23867491274263655</v>
      </c>
      <c r="AW23" s="76">
        <f t="shared" si="53"/>
        <v>0.23867491274263655</v>
      </c>
      <c r="AX23" s="76">
        <f t="shared" si="53"/>
        <v>0.23867491274263655</v>
      </c>
      <c r="AY23" s="76">
        <f t="shared" si="53"/>
        <v>0.23867491274263655</v>
      </c>
      <c r="AZ23" s="76">
        <f t="shared" si="53"/>
        <v>0.23867491274263655</v>
      </c>
      <c r="BA23" s="76">
        <f t="shared" si="53"/>
        <v>0.23867491274263655</v>
      </c>
      <c r="BB23" s="76">
        <f t="shared" si="53"/>
        <v>0.23867491274263655</v>
      </c>
      <c r="BC23" s="76">
        <f t="shared" si="53"/>
        <v>0.23867491274263655</v>
      </c>
      <c r="BD23" s="80"/>
      <c r="BE23" s="92"/>
    </row>
    <row r="24" spans="1:59" s="24" customFormat="1" ht="23" customHeight="1" outlineLevel="1">
      <c r="A24" s="23"/>
      <c r="B24" s="486" t="s">
        <v>15</v>
      </c>
      <c r="C24" s="174">
        <f>H24+I24+J24+K24+L24+M24+N24+O24+P24+Q24+R24+S24</f>
        <v>0</v>
      </c>
      <c r="D24" s="174">
        <f>T24+U24+V24+W24+X24+Y24+Z24+AA24+AB24+AC24+AD24+AE24</f>
        <v>0</v>
      </c>
      <c r="E24" s="313">
        <f>AF24+AG24+AH24+AI24+AJ24+AK24+AL24+AM24+AN24+AO24+AP24+AQ24</f>
        <v>0</v>
      </c>
      <c r="F24" s="313">
        <f t="shared" ref="F24:F25" si="54">SUM(AR24:BC24)</f>
        <v>0</v>
      </c>
      <c r="G24" s="311"/>
      <c r="H24" s="8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8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4">
        <v>0</v>
      </c>
      <c r="AE24" s="174">
        <v>0</v>
      </c>
      <c r="AF24" s="8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174">
        <v>0</v>
      </c>
      <c r="AQ24" s="313">
        <v>0</v>
      </c>
      <c r="AR24" s="412">
        <v>0</v>
      </c>
      <c r="AS24" s="314">
        <v>0</v>
      </c>
      <c r="AT24" s="314">
        <v>0</v>
      </c>
      <c r="AU24" s="314">
        <v>0</v>
      </c>
      <c r="AV24" s="314">
        <v>0</v>
      </c>
      <c r="AW24" s="314">
        <v>0</v>
      </c>
      <c r="AX24" s="314">
        <v>0</v>
      </c>
      <c r="AY24" s="314">
        <v>0</v>
      </c>
      <c r="AZ24" s="314">
        <v>0</v>
      </c>
      <c r="BA24" s="314">
        <v>0</v>
      </c>
      <c r="BB24" s="314">
        <v>0</v>
      </c>
      <c r="BC24" s="314">
        <v>0</v>
      </c>
      <c r="BD24" s="113"/>
      <c r="BE24" s="113"/>
    </row>
    <row r="25" spans="1:59" s="24" customFormat="1" ht="23" customHeight="1" outlineLevel="1">
      <c r="A25" s="23"/>
      <c r="B25" s="486" t="s">
        <v>6</v>
      </c>
      <c r="C25" s="174">
        <f>H25+I25+J25+K25+L25+M25+N25+O25+P25+Q25+R25+S25</f>
        <v>0</v>
      </c>
      <c r="D25" s="174">
        <f>T25+U25+V25+W25+X25+Y25+Z25+AA25+AB25+AC25+AD25+AE25</f>
        <v>0</v>
      </c>
      <c r="E25" s="313">
        <f>AF25+AG25+AH25+AI25+AJ25+AK25+AL25+AM25+AN25+AO25+AP25+AQ25</f>
        <v>0</v>
      </c>
      <c r="F25" s="313">
        <f t="shared" si="54"/>
        <v>0</v>
      </c>
      <c r="G25" s="311"/>
      <c r="H25" s="8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  <c r="S25" s="174">
        <v>0</v>
      </c>
      <c r="T25" s="84">
        <v>0</v>
      </c>
      <c r="U25" s="174">
        <v>0</v>
      </c>
      <c r="V25" s="174">
        <v>0</v>
      </c>
      <c r="W25" s="174">
        <v>0</v>
      </c>
      <c r="X25" s="174">
        <v>0</v>
      </c>
      <c r="Y25" s="174">
        <v>0</v>
      </c>
      <c r="Z25" s="174">
        <v>0</v>
      </c>
      <c r="AA25" s="174">
        <v>0</v>
      </c>
      <c r="AB25" s="174">
        <v>0</v>
      </c>
      <c r="AC25" s="174">
        <v>0</v>
      </c>
      <c r="AD25" s="174">
        <v>0</v>
      </c>
      <c r="AE25" s="174">
        <v>0</v>
      </c>
      <c r="AF25" s="84">
        <v>0</v>
      </c>
      <c r="AG25" s="174">
        <v>0</v>
      </c>
      <c r="AH25" s="174">
        <v>0</v>
      </c>
      <c r="AI25" s="174">
        <v>0</v>
      </c>
      <c r="AJ25" s="174">
        <v>0</v>
      </c>
      <c r="AK25" s="174">
        <v>0</v>
      </c>
      <c r="AL25" s="174">
        <v>0</v>
      </c>
      <c r="AM25" s="174">
        <v>0</v>
      </c>
      <c r="AN25" s="174">
        <v>0</v>
      </c>
      <c r="AO25" s="174">
        <v>0</v>
      </c>
      <c r="AP25" s="174">
        <v>0</v>
      </c>
      <c r="AQ25" s="313">
        <v>0</v>
      </c>
      <c r="AR25" s="412">
        <v>0</v>
      </c>
      <c r="AS25" s="314">
        <v>0</v>
      </c>
      <c r="AT25" s="314">
        <v>0</v>
      </c>
      <c r="AU25" s="314">
        <v>0</v>
      </c>
      <c r="AV25" s="314">
        <v>0</v>
      </c>
      <c r="AW25" s="314">
        <v>0</v>
      </c>
      <c r="AX25" s="314">
        <v>0</v>
      </c>
      <c r="AY25" s="314">
        <v>0</v>
      </c>
      <c r="AZ25" s="314">
        <v>0</v>
      </c>
      <c r="BA25" s="314">
        <v>0</v>
      </c>
      <c r="BB25" s="314">
        <v>0</v>
      </c>
      <c r="BC25" s="314">
        <v>0</v>
      </c>
      <c r="BD25" s="113"/>
      <c r="BE25" s="113"/>
    </row>
    <row r="26" spans="1:59" s="24" customFormat="1" ht="23" customHeight="1">
      <c r="A26" s="217">
        <v>6</v>
      </c>
      <c r="B26" s="487" t="s">
        <v>11</v>
      </c>
      <c r="C26" s="133">
        <f>C24+C25</f>
        <v>0</v>
      </c>
      <c r="D26" s="133">
        <f t="shared" ref="D26:AQ26" si="55">D24+D25</f>
        <v>0</v>
      </c>
      <c r="E26" s="132">
        <f t="shared" si="55"/>
        <v>0</v>
      </c>
      <c r="F26" s="132">
        <f t="shared" si="55"/>
        <v>0</v>
      </c>
      <c r="G26" s="134"/>
      <c r="H26" s="102">
        <f>H24+H25</f>
        <v>0</v>
      </c>
      <c r="I26" s="133">
        <f t="shared" si="55"/>
        <v>0</v>
      </c>
      <c r="J26" s="133">
        <f t="shared" si="55"/>
        <v>0</v>
      </c>
      <c r="K26" s="133">
        <f t="shared" si="55"/>
        <v>0</v>
      </c>
      <c r="L26" s="133">
        <f t="shared" si="55"/>
        <v>0</v>
      </c>
      <c r="M26" s="133">
        <f t="shared" si="55"/>
        <v>0</v>
      </c>
      <c r="N26" s="133">
        <f t="shared" si="55"/>
        <v>0</v>
      </c>
      <c r="O26" s="133">
        <f t="shared" si="55"/>
        <v>0</v>
      </c>
      <c r="P26" s="133">
        <f t="shared" si="55"/>
        <v>0</v>
      </c>
      <c r="Q26" s="133">
        <f t="shared" si="55"/>
        <v>0</v>
      </c>
      <c r="R26" s="133">
        <f t="shared" si="55"/>
        <v>0</v>
      </c>
      <c r="S26" s="133">
        <f t="shared" si="55"/>
        <v>0</v>
      </c>
      <c r="T26" s="102">
        <f t="shared" si="55"/>
        <v>0</v>
      </c>
      <c r="U26" s="133">
        <f t="shared" si="55"/>
        <v>0</v>
      </c>
      <c r="V26" s="133">
        <f t="shared" si="55"/>
        <v>0</v>
      </c>
      <c r="W26" s="133">
        <f t="shared" si="55"/>
        <v>0</v>
      </c>
      <c r="X26" s="133">
        <f t="shared" si="55"/>
        <v>0</v>
      </c>
      <c r="Y26" s="133">
        <f t="shared" si="55"/>
        <v>0</v>
      </c>
      <c r="Z26" s="133">
        <f t="shared" si="55"/>
        <v>0</v>
      </c>
      <c r="AA26" s="133">
        <f t="shared" si="55"/>
        <v>0</v>
      </c>
      <c r="AB26" s="133">
        <f t="shared" si="55"/>
        <v>0</v>
      </c>
      <c r="AC26" s="133">
        <f t="shared" si="55"/>
        <v>0</v>
      </c>
      <c r="AD26" s="133">
        <f t="shared" si="55"/>
        <v>0</v>
      </c>
      <c r="AE26" s="133">
        <f t="shared" si="55"/>
        <v>0</v>
      </c>
      <c r="AF26" s="102">
        <f t="shared" si="55"/>
        <v>0</v>
      </c>
      <c r="AG26" s="133">
        <f t="shared" si="55"/>
        <v>0</v>
      </c>
      <c r="AH26" s="133">
        <f t="shared" si="55"/>
        <v>0</v>
      </c>
      <c r="AI26" s="133">
        <f t="shared" si="55"/>
        <v>0</v>
      </c>
      <c r="AJ26" s="133">
        <f t="shared" si="55"/>
        <v>0</v>
      </c>
      <c r="AK26" s="133">
        <f t="shared" si="55"/>
        <v>0</v>
      </c>
      <c r="AL26" s="133">
        <f t="shared" si="55"/>
        <v>0</v>
      </c>
      <c r="AM26" s="133">
        <f t="shared" si="55"/>
        <v>0</v>
      </c>
      <c r="AN26" s="133">
        <f t="shared" si="55"/>
        <v>0</v>
      </c>
      <c r="AO26" s="133">
        <f t="shared" si="55"/>
        <v>0</v>
      </c>
      <c r="AP26" s="133">
        <f t="shared" si="55"/>
        <v>0</v>
      </c>
      <c r="AQ26" s="132">
        <f t="shared" si="55"/>
        <v>0</v>
      </c>
      <c r="AR26" s="413">
        <f t="shared" ref="AR26:BC26" si="56">AR24+AR25</f>
        <v>0</v>
      </c>
      <c r="AS26" s="132">
        <f t="shared" si="56"/>
        <v>0</v>
      </c>
      <c r="AT26" s="132">
        <f t="shared" si="56"/>
        <v>0</v>
      </c>
      <c r="AU26" s="132">
        <f t="shared" si="56"/>
        <v>0</v>
      </c>
      <c r="AV26" s="132">
        <f t="shared" si="56"/>
        <v>0</v>
      </c>
      <c r="AW26" s="132">
        <f t="shared" si="56"/>
        <v>0</v>
      </c>
      <c r="AX26" s="132">
        <f t="shared" si="56"/>
        <v>0</v>
      </c>
      <c r="AY26" s="132">
        <f t="shared" si="56"/>
        <v>0</v>
      </c>
      <c r="AZ26" s="132">
        <f t="shared" si="56"/>
        <v>0</v>
      </c>
      <c r="BA26" s="132">
        <f t="shared" si="56"/>
        <v>0</v>
      </c>
      <c r="BB26" s="132">
        <f t="shared" si="56"/>
        <v>0</v>
      </c>
      <c r="BC26" s="132">
        <f t="shared" si="56"/>
        <v>0</v>
      </c>
      <c r="BD26" s="113"/>
      <c r="BE26" s="113"/>
    </row>
    <row r="27" spans="1:59" ht="23" customHeight="1">
      <c r="B27" s="488" t="s">
        <v>42</v>
      </c>
      <c r="C27" s="109">
        <v>0</v>
      </c>
      <c r="D27" s="109">
        <v>0</v>
      </c>
      <c r="E27" s="315">
        <v>0</v>
      </c>
      <c r="F27" s="315">
        <v>0</v>
      </c>
      <c r="G27" s="86"/>
      <c r="H27" s="84">
        <f t="shared" ref="H27:S27" si="57">$C$27/12</f>
        <v>0</v>
      </c>
      <c r="I27" s="174">
        <f t="shared" si="57"/>
        <v>0</v>
      </c>
      <c r="J27" s="174">
        <f t="shared" si="57"/>
        <v>0</v>
      </c>
      <c r="K27" s="174">
        <f t="shared" si="57"/>
        <v>0</v>
      </c>
      <c r="L27" s="174">
        <f t="shared" si="57"/>
        <v>0</v>
      </c>
      <c r="M27" s="174">
        <f t="shared" si="57"/>
        <v>0</v>
      </c>
      <c r="N27" s="174">
        <f t="shared" si="57"/>
        <v>0</v>
      </c>
      <c r="O27" s="174">
        <f t="shared" si="57"/>
        <v>0</v>
      </c>
      <c r="P27" s="174">
        <f t="shared" si="57"/>
        <v>0</v>
      </c>
      <c r="Q27" s="174">
        <f t="shared" si="57"/>
        <v>0</v>
      </c>
      <c r="R27" s="174">
        <f t="shared" si="57"/>
        <v>0</v>
      </c>
      <c r="S27" s="174">
        <f t="shared" si="57"/>
        <v>0</v>
      </c>
      <c r="T27" s="84">
        <f>$D$27/12</f>
        <v>0</v>
      </c>
      <c r="U27" s="174">
        <f t="shared" ref="U27:AE27" si="58">$D$27/12</f>
        <v>0</v>
      </c>
      <c r="V27" s="174">
        <f t="shared" si="58"/>
        <v>0</v>
      </c>
      <c r="W27" s="174">
        <f t="shared" si="58"/>
        <v>0</v>
      </c>
      <c r="X27" s="174">
        <f t="shared" si="58"/>
        <v>0</v>
      </c>
      <c r="Y27" s="174">
        <f t="shared" si="58"/>
        <v>0</v>
      </c>
      <c r="Z27" s="174">
        <f t="shared" si="58"/>
        <v>0</v>
      </c>
      <c r="AA27" s="174">
        <f t="shared" si="58"/>
        <v>0</v>
      </c>
      <c r="AB27" s="174">
        <f t="shared" si="58"/>
        <v>0</v>
      </c>
      <c r="AC27" s="174">
        <f t="shared" si="58"/>
        <v>0</v>
      </c>
      <c r="AD27" s="174">
        <f t="shared" si="58"/>
        <v>0</v>
      </c>
      <c r="AE27" s="174">
        <f t="shared" si="58"/>
        <v>0</v>
      </c>
      <c r="AF27" s="84">
        <f>$E$27/12</f>
        <v>0</v>
      </c>
      <c r="AG27" s="174">
        <f t="shared" ref="AG27:AQ27" si="59">$E$27/12</f>
        <v>0</v>
      </c>
      <c r="AH27" s="174">
        <f t="shared" si="59"/>
        <v>0</v>
      </c>
      <c r="AI27" s="174">
        <f t="shared" si="59"/>
        <v>0</v>
      </c>
      <c r="AJ27" s="174">
        <f t="shared" si="59"/>
        <v>0</v>
      </c>
      <c r="AK27" s="174">
        <f t="shared" si="59"/>
        <v>0</v>
      </c>
      <c r="AL27" s="174">
        <f t="shared" si="59"/>
        <v>0</v>
      </c>
      <c r="AM27" s="174">
        <f t="shared" si="59"/>
        <v>0</v>
      </c>
      <c r="AN27" s="174">
        <f t="shared" si="59"/>
        <v>0</v>
      </c>
      <c r="AO27" s="174">
        <f t="shared" si="59"/>
        <v>0</v>
      </c>
      <c r="AP27" s="174">
        <f t="shared" si="59"/>
        <v>0</v>
      </c>
      <c r="AQ27" s="313">
        <f t="shared" si="59"/>
        <v>0</v>
      </c>
      <c r="AR27" s="414">
        <f>$F27/12</f>
        <v>0</v>
      </c>
      <c r="AS27" s="313">
        <f t="shared" ref="AS27:BC27" si="60">$F27/12</f>
        <v>0</v>
      </c>
      <c r="AT27" s="313">
        <f t="shared" si="60"/>
        <v>0</v>
      </c>
      <c r="AU27" s="313">
        <f t="shared" si="60"/>
        <v>0</v>
      </c>
      <c r="AV27" s="313">
        <f t="shared" si="60"/>
        <v>0</v>
      </c>
      <c r="AW27" s="313">
        <f t="shared" si="60"/>
        <v>0</v>
      </c>
      <c r="AX27" s="313">
        <f t="shared" si="60"/>
        <v>0</v>
      </c>
      <c r="AY27" s="313">
        <f t="shared" si="60"/>
        <v>0</v>
      </c>
      <c r="AZ27" s="313">
        <f t="shared" si="60"/>
        <v>0</v>
      </c>
      <c r="BA27" s="313">
        <f t="shared" si="60"/>
        <v>0</v>
      </c>
      <c r="BB27" s="313">
        <f t="shared" si="60"/>
        <v>0</v>
      </c>
      <c r="BC27" s="313">
        <f t="shared" si="60"/>
        <v>0</v>
      </c>
      <c r="BD27" s="74"/>
      <c r="BE27" s="74"/>
      <c r="BF27" s="3"/>
      <c r="BG27" s="3"/>
    </row>
    <row r="28" spans="1:59" s="24" customFormat="1" ht="23" customHeight="1">
      <c r="A28" s="23"/>
      <c r="B28" s="479" t="s">
        <v>64</v>
      </c>
      <c r="C28" s="122">
        <f>H28+I28+J28+K28+L28+M28+N28+O28+P28+Q28+R28+S28</f>
        <v>0</v>
      </c>
      <c r="D28" s="122">
        <f>T28+U28+V28+W28+X28+Y28+Z28+AA28+AB28+AC28+AD28+AE28</f>
        <v>0</v>
      </c>
      <c r="E28" s="314">
        <f>AF28+AG28+AH28+AI28+AJ28+AK28+AL28+AM28+AN28+AO28+AP28+AQ28</f>
        <v>0</v>
      </c>
      <c r="F28" s="313">
        <f t="shared" ref="F28" si="61">SUM(AR28:BC28)</f>
        <v>-49613.599999999926</v>
      </c>
      <c r="G28" s="311"/>
      <c r="H28" s="84">
        <f>-'Produits &amp; Charges Visiapy'!I118</f>
        <v>0</v>
      </c>
      <c r="I28" s="174">
        <f>-'Produits &amp; Charges Visiapy'!J118</f>
        <v>0</v>
      </c>
      <c r="J28" s="174">
        <f>-'Produits &amp; Charges Visiapy'!K118</f>
        <v>0</v>
      </c>
      <c r="K28" s="174">
        <f>-'Produits &amp; Charges Visiapy'!L118</f>
        <v>0</v>
      </c>
      <c r="L28" s="174">
        <f>-'Produits &amp; Charges Visiapy'!M118</f>
        <v>0</v>
      </c>
      <c r="M28" s="174">
        <f>-'Produits &amp; Charges Visiapy'!N118</f>
        <v>0</v>
      </c>
      <c r="N28" s="174">
        <f>-'Produits &amp; Charges Visiapy'!O118</f>
        <v>0</v>
      </c>
      <c r="O28" s="174">
        <f>-'Produits &amp; Charges Visiapy'!P118</f>
        <v>0</v>
      </c>
      <c r="P28" s="174">
        <f>-'Produits &amp; Charges Visiapy'!Q118</f>
        <v>0</v>
      </c>
      <c r="Q28" s="174">
        <f>-'Produits &amp; Charges Visiapy'!R118</f>
        <v>0</v>
      </c>
      <c r="R28" s="174">
        <f>-'Produits &amp; Charges Visiapy'!S118</f>
        <v>0</v>
      </c>
      <c r="S28" s="174">
        <f>-'Produits &amp; Charges Visiapy'!T118</f>
        <v>0</v>
      </c>
      <c r="T28" s="84">
        <f>-'Produits &amp; Charges Visiapy'!U118</f>
        <v>0</v>
      </c>
      <c r="U28" s="174">
        <f>-'Produits &amp; Charges Visiapy'!V118</f>
        <v>0</v>
      </c>
      <c r="V28" s="174">
        <f>-'Produits &amp; Charges Visiapy'!W118</f>
        <v>0</v>
      </c>
      <c r="W28" s="174">
        <f>-'Produits &amp; Charges Visiapy'!X118</f>
        <v>0</v>
      </c>
      <c r="X28" s="174">
        <f>-'Produits &amp; Charges Visiapy'!Y118</f>
        <v>0</v>
      </c>
      <c r="Y28" s="174">
        <f>-'Produits &amp; Charges Visiapy'!Z118</f>
        <v>0</v>
      </c>
      <c r="Z28" s="174">
        <f>-'Produits &amp; Charges Visiapy'!AA118</f>
        <v>0</v>
      </c>
      <c r="AA28" s="174">
        <f>-'Produits &amp; Charges Visiapy'!AB118</f>
        <v>0</v>
      </c>
      <c r="AB28" s="174">
        <f>-'Produits &amp; Charges Visiapy'!AC118</f>
        <v>0</v>
      </c>
      <c r="AC28" s="174">
        <f>-'Produits &amp; Charges Visiapy'!AD118</f>
        <v>0</v>
      </c>
      <c r="AD28" s="174">
        <f>-'Produits &amp; Charges Visiapy'!AE118</f>
        <v>0</v>
      </c>
      <c r="AE28" s="174">
        <f>-'Produits &amp; Charges Visiapy'!AF118</f>
        <v>0</v>
      </c>
      <c r="AF28" s="84">
        <f>-'Produits &amp; Charges Visiapy'!AG118</f>
        <v>0</v>
      </c>
      <c r="AG28" s="174">
        <f>-'Produits &amp; Charges Visiapy'!AH118</f>
        <v>0</v>
      </c>
      <c r="AH28" s="174">
        <f>-'Produits &amp; Charges Visiapy'!AI118</f>
        <v>0</v>
      </c>
      <c r="AI28" s="174">
        <f>-'Produits &amp; Charges Visiapy'!AJ118</f>
        <v>0</v>
      </c>
      <c r="AJ28" s="174">
        <f>-'Produits &amp; Charges Visiapy'!AK118</f>
        <v>0</v>
      </c>
      <c r="AK28" s="174">
        <f>-'Produits &amp; Charges Visiapy'!AL118</f>
        <v>0</v>
      </c>
      <c r="AL28" s="174">
        <f>-'Produits &amp; Charges Visiapy'!AM118</f>
        <v>0</v>
      </c>
      <c r="AM28" s="174">
        <f>-'Produits &amp; Charges Visiapy'!AN118</f>
        <v>0</v>
      </c>
      <c r="AN28" s="174">
        <f>-'Produits &amp; Charges Visiapy'!AO118</f>
        <v>0</v>
      </c>
      <c r="AO28" s="174">
        <f>-'Produits &amp; Charges Visiapy'!AP118</f>
        <v>0</v>
      </c>
      <c r="AP28" s="174">
        <f>-'Produits &amp; Charges Visiapy'!AQ118</f>
        <v>0</v>
      </c>
      <c r="AQ28" s="313">
        <f>-'Produits &amp; Charges Visiapy'!AR118</f>
        <v>0</v>
      </c>
      <c r="AR28" s="414">
        <f>-'Produits &amp; Charges Visiapy'!AS118</f>
        <v>-4134.4666666666617</v>
      </c>
      <c r="AS28" s="313">
        <f>-'Produits &amp; Charges Visiapy'!AT118</f>
        <v>-4134.4666666666617</v>
      </c>
      <c r="AT28" s="313">
        <f>-'Produits &amp; Charges Visiapy'!AU118</f>
        <v>-4134.4666666666617</v>
      </c>
      <c r="AU28" s="313">
        <f>-'Produits &amp; Charges Visiapy'!AV118</f>
        <v>-4134.4666666666617</v>
      </c>
      <c r="AV28" s="313">
        <f>-'Produits &amp; Charges Visiapy'!AW118</f>
        <v>-4134.4666666666617</v>
      </c>
      <c r="AW28" s="313">
        <f>-'Produits &amp; Charges Visiapy'!AX118</f>
        <v>-4134.4666666666617</v>
      </c>
      <c r="AX28" s="313">
        <f>-'Produits &amp; Charges Visiapy'!AY118</f>
        <v>-4134.4666666666617</v>
      </c>
      <c r="AY28" s="313">
        <f>-'Produits &amp; Charges Visiapy'!AZ118</f>
        <v>-4134.4666666666617</v>
      </c>
      <c r="AZ28" s="313">
        <f>-'Produits &amp; Charges Visiapy'!BA118</f>
        <v>-4134.4666666666617</v>
      </c>
      <c r="BA28" s="313">
        <f>-'Produits &amp; Charges Visiapy'!BB118</f>
        <v>-4134.4666666666617</v>
      </c>
      <c r="BB28" s="313">
        <f>-'Produits &amp; Charges Visiapy'!BC118</f>
        <v>-4134.4666666666617</v>
      </c>
      <c r="BC28" s="313">
        <f>-'Produits &amp; Charges Visiapy'!BD118</f>
        <v>-4134.4666666666617</v>
      </c>
      <c r="BD28" s="113"/>
      <c r="BE28" s="113"/>
    </row>
    <row r="29" spans="1:59" ht="23" customHeight="1">
      <c r="A29" s="593">
        <v>6</v>
      </c>
      <c r="B29" s="69" t="s">
        <v>12</v>
      </c>
      <c r="C29" s="71">
        <f>H29+I29+J29+K29+L29+M29+N29+O29+P29+Q29+R29+S29</f>
        <v>0</v>
      </c>
      <c r="D29" s="71">
        <f>T29+U29+V29+W29+X29+Y29+Z29+AA29+AB29+AC29+AD29+AE29</f>
        <v>-78528.000000000015</v>
      </c>
      <c r="E29" s="70">
        <f>AF29+AG29+AH29+AI29+AJ29+AK29+AL29+AM29+AN29+AO29+AP29+AQ29</f>
        <v>-131470.00000000009</v>
      </c>
      <c r="F29" s="70">
        <f>SUM(AR29:BC29)</f>
        <v>145276.39999999991</v>
      </c>
      <c r="G29" s="73"/>
      <c r="H29" s="71">
        <f>H22+SUM(H26:H28)</f>
        <v>0</v>
      </c>
      <c r="I29" s="71">
        <f t="shared" ref="I29:AQ29" si="62">I22+SUM(I26:I28)</f>
        <v>0</v>
      </c>
      <c r="J29" s="71">
        <f t="shared" si="62"/>
        <v>0</v>
      </c>
      <c r="K29" s="71">
        <f t="shared" si="62"/>
        <v>0</v>
      </c>
      <c r="L29" s="71">
        <f t="shared" si="62"/>
        <v>0</v>
      </c>
      <c r="M29" s="71">
        <f t="shared" si="62"/>
        <v>0</v>
      </c>
      <c r="N29" s="71">
        <f t="shared" si="62"/>
        <v>0</v>
      </c>
      <c r="O29" s="71">
        <f t="shared" si="62"/>
        <v>0</v>
      </c>
      <c r="P29" s="71">
        <f t="shared" si="62"/>
        <v>0</v>
      </c>
      <c r="Q29" s="71">
        <f t="shared" si="62"/>
        <v>0</v>
      </c>
      <c r="R29" s="71">
        <f t="shared" si="62"/>
        <v>0</v>
      </c>
      <c r="S29" s="71">
        <f t="shared" si="62"/>
        <v>0</v>
      </c>
      <c r="T29" s="71">
        <f t="shared" si="62"/>
        <v>-6544.0000000000009</v>
      </c>
      <c r="U29" s="71">
        <f t="shared" si="62"/>
        <v>-6544.0000000000009</v>
      </c>
      <c r="V29" s="71">
        <f t="shared" si="62"/>
        <v>-6544.0000000000009</v>
      </c>
      <c r="W29" s="71">
        <f t="shared" si="62"/>
        <v>-6544.0000000000009</v>
      </c>
      <c r="X29" s="71">
        <f t="shared" si="62"/>
        <v>-6544.0000000000009</v>
      </c>
      <c r="Y29" s="71">
        <f t="shared" si="62"/>
        <v>-6544.0000000000009</v>
      </c>
      <c r="Z29" s="71">
        <f t="shared" si="62"/>
        <v>-6544.0000000000009</v>
      </c>
      <c r="AA29" s="71">
        <f t="shared" si="62"/>
        <v>-6544.0000000000009</v>
      </c>
      <c r="AB29" s="71">
        <f t="shared" si="62"/>
        <v>-6544.0000000000009</v>
      </c>
      <c r="AC29" s="71">
        <f t="shared" si="62"/>
        <v>-6544.0000000000009</v>
      </c>
      <c r="AD29" s="71">
        <f t="shared" si="62"/>
        <v>-6544.0000000000009</v>
      </c>
      <c r="AE29" s="71">
        <f t="shared" si="62"/>
        <v>-6544.0000000000009</v>
      </c>
      <c r="AF29" s="71">
        <f t="shared" si="62"/>
        <v>-10955.833333333341</v>
      </c>
      <c r="AG29" s="71">
        <f t="shared" si="62"/>
        <v>-10955.833333333341</v>
      </c>
      <c r="AH29" s="71">
        <f t="shared" si="62"/>
        <v>-10955.833333333341</v>
      </c>
      <c r="AI29" s="71">
        <f t="shared" si="62"/>
        <v>-10955.833333333341</v>
      </c>
      <c r="AJ29" s="71">
        <f t="shared" si="62"/>
        <v>-10955.833333333341</v>
      </c>
      <c r="AK29" s="71">
        <f t="shared" si="62"/>
        <v>-10955.833333333341</v>
      </c>
      <c r="AL29" s="71">
        <f t="shared" si="62"/>
        <v>-10955.833333333341</v>
      </c>
      <c r="AM29" s="71">
        <f t="shared" si="62"/>
        <v>-10955.833333333341</v>
      </c>
      <c r="AN29" s="71">
        <f t="shared" si="62"/>
        <v>-10955.833333333341</v>
      </c>
      <c r="AO29" s="71">
        <f t="shared" si="62"/>
        <v>-10955.833333333341</v>
      </c>
      <c r="AP29" s="71">
        <f t="shared" si="62"/>
        <v>-10955.833333333341</v>
      </c>
      <c r="AQ29" s="70">
        <f t="shared" si="62"/>
        <v>-10955.833333333341</v>
      </c>
      <c r="AR29" s="70">
        <f t="shared" ref="AR29" si="63">AR22+SUM(AR26:AR28)</f>
        <v>12106.36666666666</v>
      </c>
      <c r="AS29" s="70">
        <f t="shared" ref="AS29" si="64">AS22+SUM(AS26:AS28)</f>
        <v>12106.36666666666</v>
      </c>
      <c r="AT29" s="70">
        <f t="shared" ref="AT29" si="65">AT22+SUM(AT26:AT28)</f>
        <v>12106.36666666666</v>
      </c>
      <c r="AU29" s="70">
        <f t="shared" ref="AU29" si="66">AU22+SUM(AU26:AU28)</f>
        <v>12106.36666666666</v>
      </c>
      <c r="AV29" s="70">
        <f t="shared" ref="AV29" si="67">AV22+SUM(AV26:AV28)</f>
        <v>12106.36666666666</v>
      </c>
      <c r="AW29" s="70">
        <f t="shared" ref="AW29" si="68">AW22+SUM(AW26:AW28)</f>
        <v>12106.36666666666</v>
      </c>
      <c r="AX29" s="70">
        <f t="shared" ref="AX29" si="69">AX22+SUM(AX26:AX28)</f>
        <v>12106.36666666666</v>
      </c>
      <c r="AY29" s="70">
        <f t="shared" ref="AY29" si="70">AY22+SUM(AY26:AY28)</f>
        <v>12106.36666666666</v>
      </c>
      <c r="AZ29" s="70">
        <f t="shared" ref="AZ29" si="71">AZ22+SUM(AZ26:AZ28)</f>
        <v>12106.36666666666</v>
      </c>
      <c r="BA29" s="70">
        <f t="shared" ref="BA29" si="72">BA22+SUM(BA26:BA28)</f>
        <v>12106.36666666666</v>
      </c>
      <c r="BB29" s="70">
        <f t="shared" ref="BB29" si="73">BB22+SUM(BB26:BB28)</f>
        <v>12106.36666666666</v>
      </c>
      <c r="BC29" s="70">
        <f t="shared" ref="BC29" si="74">BC22+SUM(BC26:BC28)</f>
        <v>12106.36666666666</v>
      </c>
      <c r="BD29" s="74"/>
      <c r="BE29" s="74"/>
      <c r="BF29" s="3"/>
      <c r="BG29" s="3"/>
    </row>
    <row r="30" spans="1:59" s="20" customFormat="1" ht="23" customHeight="1">
      <c r="A30" s="594"/>
      <c r="B30" s="75" t="s">
        <v>51</v>
      </c>
      <c r="C30" s="77" t="str">
        <f>IF(ISERROR(C29/C3),"-",C29/C3)</f>
        <v>-</v>
      </c>
      <c r="D30" s="77">
        <f>IF(ISERROR(D29/D3),"-",D29/D3)</f>
        <v>-0.6638038884192734</v>
      </c>
      <c r="E30" s="76">
        <f>IF(ISERROR(E29/E3),"-",E29/E3)</f>
        <v>-0.32066635771604218</v>
      </c>
      <c r="F30" s="76">
        <f>IF(ISERROR(F29/F3),"-",F29/F3)</f>
        <v>0.17791488580001211</v>
      </c>
      <c r="G30" s="79"/>
      <c r="H30" s="77" t="str">
        <f t="shared" ref="H30:AQ30" si="75">IF(ISERROR(H29/H3),"-",H29/H3)</f>
        <v>-</v>
      </c>
      <c r="I30" s="77" t="str">
        <f t="shared" si="75"/>
        <v>-</v>
      </c>
      <c r="J30" s="77" t="str">
        <f t="shared" si="75"/>
        <v>-</v>
      </c>
      <c r="K30" s="77" t="str">
        <f t="shared" si="75"/>
        <v>-</v>
      </c>
      <c r="L30" s="77" t="str">
        <f t="shared" si="75"/>
        <v>-</v>
      </c>
      <c r="M30" s="77" t="str">
        <f t="shared" si="75"/>
        <v>-</v>
      </c>
      <c r="N30" s="77" t="str">
        <f t="shared" si="75"/>
        <v>-</v>
      </c>
      <c r="O30" s="77" t="str">
        <f t="shared" si="75"/>
        <v>-</v>
      </c>
      <c r="P30" s="77" t="str">
        <f t="shared" si="75"/>
        <v>-</v>
      </c>
      <c r="Q30" s="77" t="str">
        <f t="shared" si="75"/>
        <v>-</v>
      </c>
      <c r="R30" s="77" t="str">
        <f t="shared" si="75"/>
        <v>-</v>
      </c>
      <c r="S30" s="77" t="str">
        <f t="shared" si="75"/>
        <v>-</v>
      </c>
      <c r="T30" s="77">
        <f t="shared" si="75"/>
        <v>-0.66380388841927318</v>
      </c>
      <c r="U30" s="77">
        <f t="shared" si="75"/>
        <v>-0.66380388841927318</v>
      </c>
      <c r="V30" s="77">
        <f t="shared" si="75"/>
        <v>-0.66380388841927318</v>
      </c>
      <c r="W30" s="77">
        <f t="shared" si="75"/>
        <v>-0.66380388841927318</v>
      </c>
      <c r="X30" s="77">
        <f t="shared" si="75"/>
        <v>-0.66380388841927318</v>
      </c>
      <c r="Y30" s="77">
        <f t="shared" si="75"/>
        <v>-0.66380388841927318</v>
      </c>
      <c r="Z30" s="77">
        <f t="shared" si="75"/>
        <v>-0.66380388841927318</v>
      </c>
      <c r="AA30" s="77">
        <f t="shared" si="75"/>
        <v>-0.66380388841927318</v>
      </c>
      <c r="AB30" s="77">
        <f t="shared" si="75"/>
        <v>-0.66380388841927318</v>
      </c>
      <c r="AC30" s="77">
        <f t="shared" si="75"/>
        <v>-0.66380388841927318</v>
      </c>
      <c r="AD30" s="77">
        <f t="shared" si="75"/>
        <v>-0.66380388841927318</v>
      </c>
      <c r="AE30" s="77">
        <f t="shared" si="75"/>
        <v>-0.66380388841927318</v>
      </c>
      <c r="AF30" s="77">
        <f t="shared" si="75"/>
        <v>-0.32066635771604213</v>
      </c>
      <c r="AG30" s="77">
        <f t="shared" si="75"/>
        <v>-0.32066635771604213</v>
      </c>
      <c r="AH30" s="77">
        <f t="shared" si="75"/>
        <v>-0.32066635771604213</v>
      </c>
      <c r="AI30" s="77">
        <f t="shared" si="75"/>
        <v>-0.32066635771604213</v>
      </c>
      <c r="AJ30" s="77">
        <f t="shared" si="75"/>
        <v>-0.32066635771604213</v>
      </c>
      <c r="AK30" s="77">
        <f t="shared" si="75"/>
        <v>-0.32066635771604213</v>
      </c>
      <c r="AL30" s="77">
        <f t="shared" si="75"/>
        <v>-0.32066635771604213</v>
      </c>
      <c r="AM30" s="77">
        <f t="shared" si="75"/>
        <v>-0.32066635771604213</v>
      </c>
      <c r="AN30" s="77">
        <f t="shared" si="75"/>
        <v>-0.32066635771604213</v>
      </c>
      <c r="AO30" s="77">
        <f t="shared" si="75"/>
        <v>-0.32066635771604213</v>
      </c>
      <c r="AP30" s="77">
        <f t="shared" si="75"/>
        <v>-0.32066635771604213</v>
      </c>
      <c r="AQ30" s="76">
        <f t="shared" si="75"/>
        <v>-0.32066635771604213</v>
      </c>
      <c r="AR30" s="76">
        <f t="shared" ref="AR30:BC30" si="76">IF(ISERROR(AR29/AR3),"-",AR29/AR3)</f>
        <v>0.17791488580001216</v>
      </c>
      <c r="AS30" s="76">
        <f t="shared" si="76"/>
        <v>0.17791488580001216</v>
      </c>
      <c r="AT30" s="76">
        <f t="shared" si="76"/>
        <v>0.17791488580001216</v>
      </c>
      <c r="AU30" s="76">
        <f t="shared" si="76"/>
        <v>0.17791488580001216</v>
      </c>
      <c r="AV30" s="76">
        <f t="shared" si="76"/>
        <v>0.17791488580001216</v>
      </c>
      <c r="AW30" s="76">
        <f t="shared" si="76"/>
        <v>0.17791488580001216</v>
      </c>
      <c r="AX30" s="76">
        <f t="shared" si="76"/>
        <v>0.17791488580001216</v>
      </c>
      <c r="AY30" s="76">
        <f t="shared" si="76"/>
        <v>0.17791488580001216</v>
      </c>
      <c r="AZ30" s="76">
        <f t="shared" si="76"/>
        <v>0.17791488580001216</v>
      </c>
      <c r="BA30" s="76">
        <f t="shared" si="76"/>
        <v>0.17791488580001216</v>
      </c>
      <c r="BB30" s="76">
        <f t="shared" si="76"/>
        <v>0.17791488580001216</v>
      </c>
      <c r="BC30" s="76">
        <f t="shared" si="76"/>
        <v>0.17791488580001216</v>
      </c>
      <c r="BD30" s="80"/>
      <c r="BE30" s="80"/>
    </row>
    <row r="31" spans="1:59" ht="23" customHeight="1">
      <c r="B31" s="74"/>
      <c r="C31" s="74"/>
      <c r="D31" s="74"/>
      <c r="E31" s="74"/>
      <c r="F31" s="74"/>
      <c r="G31" s="110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</row>
    <row r="32" spans="1:59" ht="23" hidden="1" customHeight="1"/>
    <row r="33" spans="1:120" ht="23" hidden="1" customHeight="1">
      <c r="C33" s="18"/>
      <c r="D33" s="18"/>
      <c r="E33" s="18"/>
      <c r="F33" s="18"/>
    </row>
    <row r="34" spans="1:120" ht="23" hidden="1" customHeight="1">
      <c r="C34" s="15"/>
      <c r="D34" s="15"/>
      <c r="E34" s="15"/>
      <c r="F34" s="15"/>
    </row>
    <row r="35" spans="1:120" ht="23" hidden="1" customHeight="1"/>
    <row r="36" spans="1:120" ht="23" hidden="1" customHeight="1"/>
    <row r="37" spans="1:120" ht="23" hidden="1" customHeight="1"/>
    <row r="38" spans="1:120" ht="23" hidden="1" customHeight="1"/>
    <row r="39" spans="1:120" ht="23" hidden="1" customHeight="1">
      <c r="A39" s="3"/>
      <c r="B39" s="3"/>
      <c r="C39" s="15"/>
      <c r="D39" s="15"/>
      <c r="E39" s="15"/>
      <c r="F39" s="1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1:120" ht="23" hidden="1" customHeight="1"/>
    <row r="41" spans="1:120" ht="23" hidden="1" customHeight="1">
      <c r="A41" s="3"/>
      <c r="B41" s="3"/>
      <c r="C41" s="15"/>
      <c r="D41" s="15"/>
      <c r="E41" s="15"/>
      <c r="F41" s="1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1:120" ht="23" hidden="1" customHeight="1"/>
    <row r="43" spans="1:120" ht="23" hidden="1" customHeight="1"/>
    <row r="44" spans="1:120" ht="23" hidden="1" customHeight="1"/>
    <row r="45" spans="1:120" ht="23" hidden="1" customHeight="1"/>
    <row r="46" spans="1:120" ht="23" hidden="1" customHeight="1"/>
    <row r="47" spans="1:120" s="1" customFormat="1" ht="23" hidden="1" customHeight="1"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</row>
    <row r="48" spans="1:120" s="1" customFormat="1" ht="23" hidden="1" customHeight="1"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</row>
    <row r="49" spans="60:120" s="1" customFormat="1" ht="23" hidden="1" customHeight="1"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</row>
    <row r="50" spans="60:120" s="1" customFormat="1" ht="23" hidden="1" customHeight="1"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</row>
    <row r="51" spans="60:120" s="1" customFormat="1" ht="23" hidden="1" customHeight="1"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</row>
    <row r="52" spans="60:120" s="1" customFormat="1" ht="23" hidden="1" customHeight="1"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</row>
    <row r="53" spans="60:120" s="1" customFormat="1" ht="23" hidden="1" customHeight="1"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</row>
    <row r="54" spans="60:120" s="1" customFormat="1" ht="23" hidden="1" customHeight="1"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</row>
    <row r="55" spans="60:120" s="1" customFormat="1" ht="23" hidden="1" customHeight="1"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</row>
    <row r="56" spans="60:120" s="1" customFormat="1" ht="23" hidden="1" customHeight="1"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</row>
    <row r="57" spans="60:120" s="1" customFormat="1" ht="23" hidden="1" customHeight="1"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</row>
    <row r="58" spans="60:120" s="1" customFormat="1" ht="23" hidden="1" customHeight="1"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</row>
    <row r="59" spans="60:120" ht="23" hidden="1" customHeight="1"/>
    <row r="60" spans="60:120" ht="23" hidden="1" customHeight="1"/>
    <row r="61" spans="60:120" ht="23" hidden="1" customHeight="1"/>
    <row r="62" spans="60:120" ht="23" hidden="1" customHeight="1"/>
    <row r="63" spans="60:120" ht="23" hidden="1" customHeight="1"/>
    <row r="64" spans="60:120" ht="23" hidden="1" customHeight="1"/>
    <row r="65" ht="23" hidden="1" customHeight="1"/>
    <row r="66" ht="23" hidden="1" customHeight="1"/>
  </sheetData>
  <sheetProtection formatCells="0" formatColumns="0" formatRows="0" insertColumns="0" insertRows="0" insertHyperlinks="0" deleteColumns="0" deleteRows="0" sort="0" autoFilter="0" pivotTables="0"/>
  <dataConsolidate/>
  <mergeCells count="7">
    <mergeCell ref="A22:A23"/>
    <mergeCell ref="A29:A30"/>
    <mergeCell ref="A1:B1"/>
    <mergeCell ref="A3:A4"/>
    <mergeCell ref="A5:A6"/>
    <mergeCell ref="A11:A12"/>
    <mergeCell ref="A17:A18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CR Consolidé</vt:lpstr>
      <vt:lpstr>TFT Consolidé</vt:lpstr>
      <vt:lpstr>CR Khépri Santé</vt:lpstr>
      <vt:lpstr>Produits &amp; Charges Khépri Santé</vt:lpstr>
      <vt:lpstr>TFT Khépri Santé</vt:lpstr>
      <vt:lpstr>CR Khépri Formation</vt:lpstr>
      <vt:lpstr>Produits &amp; Charges Formation</vt:lpstr>
      <vt:lpstr>TFT Khépri Formation</vt:lpstr>
      <vt:lpstr>CR Visiapy</vt:lpstr>
      <vt:lpstr>Produits &amp; Charges Visiapy</vt:lpstr>
      <vt:lpstr>TFT Visiapy</vt:lpstr>
      <vt:lpstr>CR Pôle Santé</vt:lpstr>
      <vt:lpstr>Produits &amp; Charges Pôle Santé</vt:lpstr>
      <vt:lpstr>TFT Pôle Santé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cp:lastPrinted>2017-10-31T17:25:44Z</cp:lastPrinted>
  <dcterms:created xsi:type="dcterms:W3CDTF">2016-11-24T20:52:10Z</dcterms:created>
  <dcterms:modified xsi:type="dcterms:W3CDTF">2019-02-20T14:39:00Z</dcterms:modified>
</cp:coreProperties>
</file>